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7" activeTab="20"/>
  </bookViews>
  <sheets>
    <sheet name="Ритмическая мозаика" sheetId="4" r:id="rId1"/>
    <sheet name="Художественный труд" sheetId="5" r:id="rId2"/>
    <sheet name="рисование" sheetId="6" r:id="rId3"/>
    <sheet name="волшебный звук" sheetId="7" r:id="rId4"/>
    <sheet name="играя-обучаемся" sheetId="8" r:id="rId5"/>
    <sheet name="вокал" sheetId="9" r:id="rId6"/>
    <sheet name="ансамбль" sheetId="10" r:id="rId7"/>
    <sheet name="праздник" sheetId="11" r:id="rId8"/>
    <sheet name="анг.язык" sheetId="12" r:id="rId9"/>
    <sheet name="сенсорка" sheetId="13" r:id="rId10"/>
    <sheet name="сирс" sheetId="14" r:id="rId11"/>
    <sheet name="кроха" sheetId="15" r:id="rId12"/>
    <sheet name="играя-читаем" sheetId="16" r:id="rId13"/>
    <sheet name="ГПП" sheetId="17" r:id="rId14"/>
    <sheet name="шахматы" sheetId="18" r:id="rId15"/>
    <sheet name="лего" sheetId="19" r:id="rId16"/>
    <sheet name="спорт" sheetId="20" r:id="rId17"/>
    <sheet name="школа мам" sheetId="21" r:id="rId18"/>
    <sheet name="тико" sheetId="22" r:id="rId19"/>
    <sheet name="юный исследователь" sheetId="23" r:id="rId20"/>
    <sheet name="эколог.лаборатория" sheetId="24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calcPr calcId="145621"/>
</workbook>
</file>

<file path=xl/calcChain.xml><?xml version="1.0" encoding="utf-8"?>
<calcChain xmlns="http://schemas.openxmlformats.org/spreadsheetml/2006/main">
  <c r="J24" i="24" l="1"/>
  <c r="E22" i="24"/>
  <c r="J14" i="24"/>
  <c r="J19" i="24" s="1"/>
  <c r="J24" i="23"/>
  <c r="E22" i="23"/>
  <c r="J14" i="23"/>
  <c r="J19" i="23" s="1"/>
  <c r="J24" i="22"/>
  <c r="E22" i="22"/>
  <c r="J14" i="22"/>
  <c r="J19" i="22" s="1"/>
  <c r="J24" i="21"/>
  <c r="E22" i="21"/>
  <c r="J14" i="21"/>
  <c r="J19" i="21" s="1"/>
  <c r="J24" i="20"/>
  <c r="E22" i="20"/>
  <c r="J14" i="20"/>
  <c r="J19" i="20" s="1"/>
  <c r="J24" i="19"/>
  <c r="E22" i="19"/>
  <c r="J14" i="19"/>
  <c r="J19" i="19" s="1"/>
  <c r="J24" i="18"/>
  <c r="E22" i="18"/>
  <c r="J14" i="18"/>
  <c r="J19" i="18" s="1"/>
  <c r="J26" i="17"/>
  <c r="J24" i="17"/>
  <c r="E22" i="17"/>
  <c r="J19" i="17"/>
  <c r="C19" i="17"/>
  <c r="J14" i="17"/>
  <c r="J16" i="17" s="1"/>
  <c r="J24" i="16"/>
  <c r="E22" i="16"/>
  <c r="J14" i="16"/>
  <c r="J19" i="16" s="1"/>
  <c r="J26" i="15"/>
  <c r="J24" i="15"/>
  <c r="E22" i="15"/>
  <c r="J19" i="15"/>
  <c r="C19" i="15"/>
  <c r="J14" i="15"/>
  <c r="J16" i="15" s="1"/>
  <c r="J24" i="14"/>
  <c r="E22" i="14"/>
  <c r="C19" i="14"/>
  <c r="J16" i="14"/>
  <c r="J14" i="14"/>
  <c r="J19" i="14" s="1"/>
  <c r="J24" i="13"/>
  <c r="E22" i="13"/>
  <c r="J14" i="13"/>
  <c r="J19" i="13" s="1"/>
  <c r="J24" i="12"/>
  <c r="E22" i="12"/>
  <c r="J19" i="12"/>
  <c r="C19" i="12"/>
  <c r="J14" i="12"/>
  <c r="J16" i="12" s="1"/>
  <c r="E26" i="11"/>
  <c r="J24" i="11"/>
  <c r="J22" i="11"/>
  <c r="C20" i="11"/>
  <c r="J17" i="11"/>
  <c r="J14" i="11"/>
  <c r="J20" i="11" s="1"/>
  <c r="J25" i="10"/>
  <c r="E23" i="10"/>
  <c r="J21" i="10"/>
  <c r="J19" i="10"/>
  <c r="C19" i="10"/>
  <c r="J14" i="10"/>
  <c r="J16" i="10" s="1"/>
  <c r="J25" i="9"/>
  <c r="E23" i="9"/>
  <c r="J21" i="9"/>
  <c r="C19" i="9"/>
  <c r="J16" i="9"/>
  <c r="J14" i="9"/>
  <c r="J19" i="9" s="1"/>
  <c r="J24" i="8"/>
  <c r="E22" i="8"/>
  <c r="C19" i="8"/>
  <c r="J16" i="8"/>
  <c r="J14" i="8"/>
  <c r="J19" i="8" s="1"/>
  <c r="J24" i="7"/>
  <c r="E22" i="7"/>
  <c r="J19" i="7"/>
  <c r="C19" i="7"/>
  <c r="J16" i="7"/>
  <c r="J14" i="7"/>
  <c r="J24" i="6"/>
  <c r="E22" i="6"/>
  <c r="J14" i="6"/>
  <c r="J19" i="6" s="1"/>
  <c r="J24" i="5"/>
  <c r="E22" i="5"/>
  <c r="J14" i="5"/>
  <c r="J19" i="5" s="1"/>
  <c r="K24" i="4"/>
  <c r="F22" i="4"/>
  <c r="K14" i="4"/>
  <c r="K19" i="4" s="1"/>
  <c r="J16" i="24" l="1"/>
  <c r="C19" i="24"/>
  <c r="J16" i="23"/>
  <c r="C19" i="23"/>
  <c r="C19" i="22"/>
  <c r="J16" i="22"/>
  <c r="J16" i="21"/>
  <c r="J22" i="21" s="1"/>
  <c r="J26" i="21" s="1"/>
  <c r="C19" i="21"/>
  <c r="C19" i="20"/>
  <c r="J16" i="20"/>
  <c r="J16" i="19"/>
  <c r="C19" i="19"/>
  <c r="J22" i="17"/>
  <c r="J27" i="17" s="1"/>
  <c r="C19" i="18"/>
  <c r="J16" i="18"/>
  <c r="J16" i="16"/>
  <c r="C19" i="16"/>
  <c r="J22" i="15"/>
  <c r="J27" i="15" s="1"/>
  <c r="J22" i="14"/>
  <c r="J26" i="14" s="1"/>
  <c r="J16" i="13"/>
  <c r="C19" i="13"/>
  <c r="J23" i="9"/>
  <c r="J27" i="9" s="1"/>
  <c r="J22" i="12"/>
  <c r="J26" i="12" s="1"/>
  <c r="J26" i="11"/>
  <c r="J30" i="11" s="1"/>
  <c r="J23" i="10"/>
  <c r="J27" i="10" s="1"/>
  <c r="J22" i="8"/>
  <c r="J26" i="8" s="1"/>
  <c r="J22" i="7"/>
  <c r="J26" i="7" s="1"/>
  <c r="J29" i="7" s="1"/>
  <c r="J32" i="7" s="1"/>
  <c r="C19" i="6"/>
  <c r="J16" i="6"/>
  <c r="J22" i="6" s="1"/>
  <c r="J27" i="6" s="1"/>
  <c r="J16" i="5"/>
  <c r="J22" i="5" s="1"/>
  <c r="J26" i="5" s="1"/>
  <c r="C19" i="5"/>
  <c r="K16" i="4"/>
  <c r="C19" i="4"/>
  <c r="J26" i="24" l="1"/>
  <c r="J22" i="24"/>
  <c r="J26" i="23"/>
  <c r="J22" i="23"/>
  <c r="J22" i="22"/>
  <c r="J26" i="22" s="1"/>
  <c r="J29" i="21"/>
  <c r="J32" i="21" s="1"/>
  <c r="J37" i="21" s="1"/>
  <c r="J22" i="20"/>
  <c r="J26" i="20" s="1"/>
  <c r="J22" i="19"/>
  <c r="J26" i="19" s="1"/>
  <c r="J22" i="18"/>
  <c r="J26" i="18" s="1"/>
  <c r="J30" i="17"/>
  <c r="J33" i="17" s="1"/>
  <c r="J22" i="16"/>
  <c r="J26" i="16" s="1"/>
  <c r="J30" i="15"/>
  <c r="J33" i="15" s="1"/>
  <c r="J29" i="14"/>
  <c r="J32" i="14" s="1"/>
  <c r="J22" i="13"/>
  <c r="J26" i="13" s="1"/>
  <c r="J29" i="12"/>
  <c r="J32" i="12" s="1"/>
  <c r="J33" i="11"/>
  <c r="J36" i="11" s="1"/>
  <c r="J41" i="11" s="1"/>
  <c r="J30" i="10"/>
  <c r="J33" i="10" s="1"/>
  <c r="J30" i="9"/>
  <c r="J33" i="9" s="1"/>
  <c r="J38" i="9" s="1"/>
  <c r="J29" i="8"/>
  <c r="J32" i="8" s="1"/>
  <c r="J37" i="7"/>
  <c r="L35" i="7"/>
  <c r="J30" i="6"/>
  <c r="J33" i="6" s="1"/>
  <c r="J38" i="6" s="1"/>
  <c r="J29" i="5"/>
  <c r="J32" i="5" s="1"/>
  <c r="J37" i="5" s="1"/>
  <c r="K22" i="4"/>
  <c r="K26" i="4" s="1"/>
  <c r="J29" i="24" l="1"/>
  <c r="J32" i="24" s="1"/>
  <c r="J37" i="24" s="1"/>
  <c r="J29" i="23"/>
  <c r="J32" i="23" s="1"/>
  <c r="J37" i="23" s="1"/>
  <c r="J29" i="22"/>
  <c r="J32" i="22" s="1"/>
  <c r="J35" i="22" s="1"/>
  <c r="J37" i="22" s="1"/>
  <c r="J29" i="20"/>
  <c r="J32" i="20" s="1"/>
  <c r="J37" i="20" s="1"/>
  <c r="J29" i="19"/>
  <c r="J32" i="19" s="1"/>
  <c r="J37" i="19" s="1"/>
  <c r="J29" i="18"/>
  <c r="J32" i="18" s="1"/>
  <c r="J37" i="18" s="1"/>
  <c r="J38" i="17"/>
  <c r="M36" i="17"/>
  <c r="J29" i="16"/>
  <c r="J32" i="16" s="1"/>
  <c r="J37" i="16" s="1"/>
  <c r="J38" i="15"/>
  <c r="M36" i="15"/>
  <c r="J37" i="14"/>
  <c r="M35" i="14"/>
  <c r="J29" i="13"/>
  <c r="J32" i="13" s="1"/>
  <c r="J37" i="13" s="1"/>
  <c r="J37" i="12"/>
  <c r="M35" i="12"/>
  <c r="J39" i="10"/>
  <c r="M36" i="10"/>
  <c r="J38" i="8"/>
  <c r="M35" i="8"/>
  <c r="K29" i="4"/>
  <c r="K32" i="4" s="1"/>
  <c r="K37" i="4" l="1"/>
  <c r="M35" i="4"/>
</calcChain>
</file>

<file path=xl/sharedStrings.xml><?xml version="1.0" encoding="utf-8"?>
<sst xmlns="http://schemas.openxmlformats.org/spreadsheetml/2006/main" count="447" uniqueCount="89">
  <si>
    <t xml:space="preserve">СМЕТА  РАСХОДОВ </t>
  </si>
  <si>
    <r>
      <t xml:space="preserve">по платной услуге: Хореография: </t>
    </r>
    <r>
      <rPr>
        <b/>
        <sz val="10"/>
        <rFont val="Calibri"/>
        <family val="2"/>
        <charset val="204"/>
      </rPr>
      <t>«</t>
    </r>
    <r>
      <rPr>
        <b/>
        <sz val="10"/>
        <rFont val="Arial"/>
        <family val="2"/>
        <charset val="204"/>
      </rPr>
      <t>Ритмическая мозаика</t>
    </r>
    <r>
      <rPr>
        <b/>
        <sz val="10"/>
        <rFont val="Calibri"/>
        <family val="2"/>
        <charset val="204"/>
      </rPr>
      <t>»</t>
    </r>
  </si>
  <si>
    <t xml:space="preserve">Количество человек - </t>
  </si>
  <si>
    <t>1. Заработная плата в месяц</t>
  </si>
  <si>
    <t xml:space="preserve">Педагог дополнительного образования - </t>
  </si>
  <si>
    <t>Итого:</t>
  </si>
  <si>
    <t>2. Начисления на выплаты по оплате труда  30,2%</t>
  </si>
  <si>
    <t>* 30,2%</t>
  </si>
  <si>
    <t>3. Накладные расходы</t>
  </si>
  <si>
    <t xml:space="preserve">4. </t>
  </si>
  <si>
    <t>Материальные затраты</t>
  </si>
  <si>
    <t>ИТОГО :</t>
  </si>
  <si>
    <t xml:space="preserve">Рентабельность </t>
  </si>
  <si>
    <t>ВСЕГО затрат :</t>
  </si>
  <si>
    <t>Стоимость содержания одного ребенка в месяц, руб.</t>
  </si>
  <si>
    <t>%</t>
  </si>
  <si>
    <t>Стоимость содержания одного ребенка за 1 занятие, руб.</t>
  </si>
  <si>
    <t xml:space="preserve">Исполнитель: </t>
  </si>
  <si>
    <t>экономист</t>
  </si>
  <si>
    <t>Спехина Ирина Анатольевна</t>
  </si>
  <si>
    <t>Тел.: 8 34669 7-29-45</t>
  </si>
  <si>
    <t xml:space="preserve">СМЕТА  РАСХОДОВ  </t>
  </si>
  <si>
    <r>
      <t xml:space="preserve"> по платной услуге: Развитие изобразительных способностей детей с помощью нетрадиционных техник: </t>
    </r>
    <r>
      <rPr>
        <b/>
        <sz val="10"/>
        <rFont val="Calibri"/>
        <family val="2"/>
        <charset val="204"/>
      </rPr>
      <t>«</t>
    </r>
    <r>
      <rPr>
        <b/>
        <sz val="10"/>
        <rFont val="Arial"/>
        <family val="2"/>
        <charset val="204"/>
      </rPr>
      <t>Художественный труд</t>
    </r>
    <r>
      <rPr>
        <b/>
        <sz val="10"/>
        <rFont val="Calibri"/>
        <family val="2"/>
        <charset val="204"/>
      </rPr>
      <t>»</t>
    </r>
  </si>
  <si>
    <t>Количество детей в группе - 12</t>
  </si>
  <si>
    <t xml:space="preserve">педагог дополнительного образования - </t>
  </si>
  <si>
    <t>2. Начисления на выплаты по оплате труда 30,2%</t>
  </si>
  <si>
    <t>4.</t>
  </si>
  <si>
    <t>Рентабельность</t>
  </si>
  <si>
    <t>Стоимость содержания одного ребенка в день, руб.</t>
  </si>
  <si>
    <r>
      <t xml:space="preserve">по платной услуге: Развитие изобразительных способностей детей с помощью нетрадиционных техник: </t>
    </r>
    <r>
      <rPr>
        <b/>
        <sz val="10"/>
        <rFont val="Calibri"/>
        <family val="2"/>
        <charset val="204"/>
      </rPr>
      <t>«</t>
    </r>
    <r>
      <rPr>
        <b/>
        <sz val="10"/>
        <rFont val="Arial"/>
        <family val="2"/>
        <charset val="204"/>
      </rPr>
      <t>Рисование</t>
    </r>
    <r>
      <rPr>
        <b/>
        <sz val="10"/>
        <rFont val="Calibri"/>
        <family val="2"/>
        <charset val="204"/>
      </rPr>
      <t>»</t>
    </r>
  </si>
  <si>
    <t>4. Затраты на материалы</t>
  </si>
  <si>
    <t>по платной услуге: Коррекция речи (логопункт): «Волшебный звук» (индивидуальные занятия)</t>
  </si>
  <si>
    <t>Индивидуальное занятие - 1 чел.</t>
  </si>
  <si>
    <t xml:space="preserve">учитель логопед - </t>
  </si>
  <si>
    <t>2. начисления на выплаты по оплате труда 30,2%</t>
  </si>
  <si>
    <t>4. Материальные затраты</t>
  </si>
  <si>
    <t>по платной услуге: Коррекция речи (логопункт): «Играя-обучаемся»</t>
  </si>
  <si>
    <t>Количество детей в группе - 6</t>
  </si>
  <si>
    <t>СМЕТА  РАСХОДОВ</t>
  </si>
  <si>
    <t>по платной услуге: Развитие вокальных способностей детей - «Вокал» (индивидуальные занятия)</t>
  </si>
  <si>
    <t>Индивидуальное-1 чел.</t>
  </si>
  <si>
    <t>Музыкальный руководитель</t>
  </si>
  <si>
    <t>3.</t>
  </si>
  <si>
    <t>Амортизация основных средств</t>
  </si>
  <si>
    <t>4. Накладные расходы</t>
  </si>
  <si>
    <t>5.</t>
  </si>
  <si>
    <t>Рентабельность - 8 %</t>
  </si>
  <si>
    <t>по платной услуге: Развитие вокальных способностей детей (ансамбль)</t>
  </si>
  <si>
    <t>Количество детей - 6</t>
  </si>
  <si>
    <t xml:space="preserve">5. </t>
  </si>
  <si>
    <t>Рентабельность - 20%</t>
  </si>
  <si>
    <t>Театрализованная деятельность: организация детских праздников "Праздник каждый день"</t>
  </si>
  <si>
    <t>Количество детей - индивидуальное по заказу родителей, законных представителей</t>
  </si>
  <si>
    <t>Педагог -организатор</t>
  </si>
  <si>
    <t>2. Начисления на выплаьты по оплате труда 30,2%</t>
  </si>
  <si>
    <t>5. Накладные расходы</t>
  </si>
  <si>
    <t>Рентабельность - 20 %</t>
  </si>
  <si>
    <t>по платной услуге: Изучение иностранного языка «Английский язык»</t>
  </si>
  <si>
    <t>Количество детей в группе - 10</t>
  </si>
  <si>
    <t>Педагог - организатор</t>
  </si>
  <si>
    <t>к-т наполнямости</t>
  </si>
  <si>
    <t xml:space="preserve"> на платную услугу: Сенсорное развитие, развитие мелкой моторики (дополнительные занятия в сенсорной комнате)</t>
  </si>
  <si>
    <t>Педагог психолог</t>
  </si>
  <si>
    <t>Спехина И.А.</t>
  </si>
  <si>
    <t>по платной услуге: Развивающие игры (развитие познавательных способностей детей по СИРС - системе интенсивного развития способностей)</t>
  </si>
  <si>
    <t>Педагог-организатор</t>
  </si>
  <si>
    <t>по платной услуге: Группа кратковременного пребывания "Кроха" (адаптационная)</t>
  </si>
  <si>
    <t>основного персонала</t>
  </si>
  <si>
    <t>Затраты на питание</t>
  </si>
  <si>
    <t>5. Материальные затраты</t>
  </si>
  <si>
    <t xml:space="preserve"> по платной услуге: Раннее обучение чтению: «Играя-читаем»</t>
  </si>
  <si>
    <t xml:space="preserve">Учитель логопед - </t>
  </si>
  <si>
    <t>*30,2%</t>
  </si>
  <si>
    <t>Материальне затраты</t>
  </si>
  <si>
    <t>по платной услуге: Группа продлённого пребывания</t>
  </si>
  <si>
    <t>Воспитатель</t>
  </si>
  <si>
    <t>по платной услуге: Развивающие игры   (шахматы)</t>
  </si>
  <si>
    <t>Педагог- организатор</t>
  </si>
  <si>
    <t>Рентабельность -20 %</t>
  </si>
  <si>
    <t>по платной услуге: Развивающие игры  (легоконструирование)</t>
  </si>
  <si>
    <t>по платной услуге: Подвижные игры с элементами спорта</t>
  </si>
  <si>
    <t>Количество детей - 15</t>
  </si>
  <si>
    <t>Инструктор по физической культуре</t>
  </si>
  <si>
    <t xml:space="preserve"> по платной услуге: Школа мам</t>
  </si>
  <si>
    <t>по платной услуге:Кружок «Объемная модель» (ТИКО-конструктор)</t>
  </si>
  <si>
    <t>воспитатель</t>
  </si>
  <si>
    <t>по платной услуге: Кружок «Юный исследователь»</t>
  </si>
  <si>
    <t>по платной услуге: Экологическая лаборатория</t>
  </si>
  <si>
    <t>Количество занятий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</si>
</sst>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1"/>
      <name val="Arial"/>
      <family val="2"/>
      <charset val="204"/>
    </font>
    <font>
      <sz val="8"/>
      <name val="Arial"/>
      <family val="2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2" fontId="1" fillId="0" borderId="0" xfId="1" applyNumberFormat="1"/>
    <xf numFmtId="0" fontId="4" fillId="0" borderId="0" xfId="1" applyFont="1"/>
    <xf numFmtId="0" fontId="1" fillId="0" borderId="0" xfId="1" applyAlignment="1">
      <alignment horizontal="left"/>
    </xf>
    <xf numFmtId="43" fontId="1" fillId="0" borderId="4" xfId="1" applyNumberFormat="1" applyFill="1" applyBorder="1"/>
    <xf numFmtId="43" fontId="2" fillId="0" borderId="4" xfId="1" applyNumberFormat="1" applyFont="1" applyFill="1" applyBorder="1" applyAlignment="1">
      <alignment horizontal="left"/>
    </xf>
    <xf numFmtId="0" fontId="1" fillId="0" borderId="0" xfId="1" applyFill="1"/>
    <xf numFmtId="0" fontId="5" fillId="0" borderId="0" xfId="1" applyFont="1"/>
    <xf numFmtId="4" fontId="1" fillId="0" borderId="0" xfId="1" applyNumberFormat="1"/>
    <xf numFmtId="43" fontId="5" fillId="0" borderId="0" xfId="1" applyNumberFormat="1" applyFont="1"/>
    <xf numFmtId="43" fontId="5" fillId="2" borderId="0" xfId="1" applyNumberFormat="1" applyFont="1" applyFill="1"/>
    <xf numFmtId="4" fontId="5" fillId="0" borderId="0" xfId="1" applyNumberFormat="1" applyFont="1" applyFill="1" applyAlignment="1">
      <alignment horizontal="left"/>
    </xf>
    <xf numFmtId="0" fontId="5" fillId="2" borderId="0" xfId="1" applyFont="1" applyFill="1"/>
    <xf numFmtId="0" fontId="1" fillId="2" borderId="0" xfId="1" applyFill="1"/>
    <xf numFmtId="9" fontId="1" fillId="0" borderId="0" xfId="1" applyNumberFormat="1"/>
    <xf numFmtId="4" fontId="6" fillId="0" borderId="0" xfId="1" applyNumberFormat="1" applyFont="1"/>
    <xf numFmtId="1" fontId="7" fillId="0" borderId="0" xfId="1" applyNumberFormat="1" applyFont="1"/>
    <xf numFmtId="0" fontId="7" fillId="0" borderId="0" xfId="1" applyFont="1"/>
    <xf numFmtId="4" fontId="8" fillId="0" borderId="0" xfId="1" applyNumberFormat="1" applyFont="1"/>
    <xf numFmtId="0" fontId="9" fillId="0" borderId="0" xfId="1" applyFont="1"/>
    <xf numFmtId="0" fontId="10" fillId="0" borderId="0" xfId="1" applyFont="1"/>
    <xf numFmtId="0" fontId="8" fillId="0" borderId="0" xfId="1" applyFont="1"/>
    <xf numFmtId="0" fontId="9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2" borderId="0" xfId="1" applyFont="1" applyFill="1" applyBorder="1" applyAlignment="1"/>
    <xf numFmtId="0" fontId="11" fillId="0" borderId="0" xfId="1" applyFont="1"/>
    <xf numFmtId="43" fontId="1" fillId="0" borderId="4" xfId="1" applyNumberFormat="1" applyBorder="1"/>
    <xf numFmtId="0" fontId="5" fillId="0" borderId="4" xfId="1" applyFont="1" applyBorder="1" applyAlignment="1">
      <alignment horizontal="left"/>
    </xf>
    <xf numFmtId="43" fontId="2" fillId="0" borderId="4" xfId="1" applyNumberFormat="1" applyFont="1" applyBorder="1" applyAlignment="1">
      <alignment horizontal="left"/>
    </xf>
    <xf numFmtId="0" fontId="5" fillId="0" borderId="0" xfId="1" applyFont="1" applyFill="1"/>
    <xf numFmtId="2" fontId="6" fillId="0" borderId="0" xfId="1" applyNumberFormat="1" applyFont="1"/>
    <xf numFmtId="0" fontId="5" fillId="0" borderId="4" xfId="1" applyFont="1" applyFill="1" applyBorder="1"/>
    <xf numFmtId="0" fontId="1" fillId="0" borderId="4" xfId="1" applyFill="1" applyBorder="1"/>
    <xf numFmtId="0" fontId="5" fillId="0" borderId="4" xfId="1" applyFont="1" applyFill="1" applyBorder="1" applyAlignment="1">
      <alignment horizontal="left"/>
    </xf>
    <xf numFmtId="4" fontId="5" fillId="0" borderId="0" xfId="1" applyNumberFormat="1" applyFont="1"/>
    <xf numFmtId="4" fontId="1" fillId="3" borderId="0" xfId="1" applyNumberFormat="1" applyFill="1"/>
    <xf numFmtId="0" fontId="7" fillId="3" borderId="0" xfId="1" applyFont="1" applyFill="1"/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165" fontId="1" fillId="0" borderId="0" xfId="1" applyNumberFormat="1" applyAlignment="1">
      <alignment horizontal="left"/>
    </xf>
    <xf numFmtId="0" fontId="1" fillId="3" borderId="0" xfId="1" applyFill="1"/>
    <xf numFmtId="0" fontId="1" fillId="0" borderId="2" xfId="1" applyFill="1" applyBorder="1" applyAlignment="1">
      <alignment horizontal="center"/>
    </xf>
    <xf numFmtId="0" fontId="1" fillId="0" borderId="0" xfId="1" applyAlignment="1">
      <alignment vertical="center"/>
    </xf>
    <xf numFmtId="0" fontId="12" fillId="0" borderId="0" xfId="1" applyFont="1"/>
    <xf numFmtId="4" fontId="6" fillId="0" borderId="0" xfId="1" applyNumberFormat="1" applyFont="1" applyFill="1"/>
    <xf numFmtId="2" fontId="1" fillId="0" borderId="0" xfId="1" applyNumberFormat="1" applyFill="1"/>
    <xf numFmtId="2" fontId="7" fillId="3" borderId="0" xfId="1" applyNumberFormat="1" applyFont="1" applyFill="1"/>
    <xf numFmtId="2" fontId="1" fillId="0" borderId="0" xfId="1" applyNumberFormat="1" applyAlignment="1"/>
    <xf numFmtId="0" fontId="11" fillId="0" borderId="0" xfId="1" applyFont="1" applyFill="1"/>
    <xf numFmtId="0" fontId="5" fillId="0" borderId="0" xfId="2"/>
    <xf numFmtId="2" fontId="1" fillId="3" borderId="0" xfId="1" applyNumberFormat="1" applyFill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0" fontId="1" fillId="0" borderId="1" xfId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3" xfId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5" fillId="0" borderId="0" xfId="1" applyFont="1" applyAlignment="1">
      <alignment horizontal="right"/>
    </xf>
    <xf numFmtId="0" fontId="1" fillId="0" borderId="0" xfId="1" applyAlignment="1">
      <alignment horizontal="right"/>
    </xf>
    <xf numFmtId="43" fontId="1" fillId="0" borderId="5" xfId="1" applyNumberFormat="1" applyFill="1" applyBorder="1" applyAlignment="1">
      <alignment horizontal="center" vertical="center"/>
    </xf>
    <xf numFmtId="43" fontId="1" fillId="0" borderId="6" xfId="1" applyNumberForma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3" fontId="6" fillId="0" borderId="0" xfId="1" applyNumberFormat="1" applyFont="1"/>
    <xf numFmtId="3" fontId="6" fillId="3" borderId="0" xfId="1" applyNumberFormat="1" applyFont="1" applyFill="1"/>
    <xf numFmtId="0" fontId="5" fillId="0" borderId="0" xfId="1" applyFont="1" applyAlignment="1">
      <alignment wrapText="1"/>
    </xf>
    <xf numFmtId="0" fontId="0" fillId="0" borderId="0" xfId="0" applyAlignment="1">
      <alignment wrapText="1"/>
    </xf>
  </cellXfs>
  <cellStyles count="4">
    <cellStyle name="Обычный" xfId="0" builtinId="0"/>
    <cellStyle name="Обычный 2" xfId="1"/>
    <cellStyle name="Обычный 2 2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56;&#1080;&#1090;&#1084;&#1080;&#1095;&#1077;&#1089;&#1082;&#1072;&#1103;%20&#1084;&#1086;&#1079;&#1072;&#1081;&#1082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48;&#1079;&#1091;&#1095;&#1077;&#1085;&#1080;&#1077;%20&#1080;&#1085;&#1086;&#1089;&#1090;&#1088;&#1072;&#1085;&#1085;&#1086;&#1075;&#1086;%20&#1103;&#1079;&#1099;&#1082;&#1072;-&#1040;&#1085;&#1075;&#1083;&#1080;&#1081;&#1089;&#1082;&#1080;&#1081;%20&#1103;&#1079;&#1099;&#108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&#1057;&#1077;&#1085;&#1089;&#1086;&#1088;&#1085;&#1086;&#1077;%20&#1088;&#1072;&#1079;&#1074;&#1080;&#1090;&#1080;&#1077;,&#1088;&#1072;&#1079;&#1074;&#1080;&#1090;&#1080;&#1077;%20&#1084;&#1077;&#1083;&#1082;&#1086;&#1081;%20&#1084;&#1086;&#1090;&#1086;&#1088;&#1080;&#1082;&#108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&#1056;&#1072;&#1079;&#1074;&#1080;&#1074;&#1072;&#1102;&#1097;&#1080;&#1077;%20&#1080;&#1075;&#1088;&#1099;(&#1088;&#1072;&#1079;&#1074;&#1080;&#1090;&#1080;&#1077;%20&#1087;&#1086;&#1079;&#1085;&#1086;&#1074;&#1072;&#1090;&#1077;&#1083;&#1100;&#1085;&#1099;&#1093;%20&#1089;&#1087;&#1086;&#1089;&#1086;&#1073;&#1085;&#1086;&#1089;&#1090;&#1077;&#1081;%20&#1076;&#1077;&#1090;&#1077;&#1081;%20&#1087;&#1086;%20&#1057;&#1048;&#1056;&#1057;)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&#1043;&#1088;&#1091;&#1087;&#1087;&#1072;%20&#1082;&#1088;&#1072;&#1090;&#1082;&#1086;&#1074;&#1088;&#1077;&#1084;&#1077;&#1085;&#1085;&#1086;&#1075;&#1086;%20%20&#1087;&#1088;&#1077;&#1073;&#1099;&#1074;&#1072;&#1085;&#1080;&#1103;%20&#1050;&#1088;&#1086;&#1093;&#1072;%20&#1072;&#1076;&#1072;&#1087;&#1090;&#1072;&#1094;&#1080;&#1086;&#1085;&#1085;&#1072;&#110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&#1056;&#1072;&#1085;&#1085;&#1077;%20&#1086;&#1073;&#1091;&#1095;&#1077;&#1085;&#1080;&#1077;%20&#1095;&#1090;&#1077;&#1085;&#1080;&#1102;%20&#1048;&#1075;&#1088;&#1072;&#1103;-&#1095;&#1080;&#1090;&#1072;&#1077;&#1084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4%20&#1043;&#1088;&#1091;&#1087;&#1087;&#1072;%20&#1087;&#1088;&#1086;&#1076;&#1083;&#1105;&#1085;&#1085;&#1086;&#1075;&#1086;%20&#1087;&#1088;&#1077;&#1073;&#1099;&#1074;&#1072;&#1085;&#1080;&#1103;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15%20&#1056;&#1072;&#1079;&#1074;&#1080;&#1074;&#1072;&#1102;&#1097;&#1080;&#1077;%20&#1080;&#1075;&#1088;&#1099;(&#1096;&#1072;&#1093;&#1084;&#1072;&#1090;&#1099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16%20&#1056;&#1072;&#1079;&#1074;&#1080;&#1074;&#1072;&#1102;&#1097;&#1080;&#1077;%20&#1080;&#1075;&#1088;&#1099;%20(%20&#1083;&#1077;&#1075;&#1086;&#1082;&#1086;&#1085;&#1089;&#1090;&#1088;&#1091;&#1080;&#1088;&#1086;&#1074;&#1072;&#1085;&#1080;&#1077;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&#1055;&#1086;&#1076;&#1074;&#1080;&#1078;&#1085;&#1099;&#1077;%20&#1080;&#1075;&#1088;&#1099;%20&#1089;%20&#1101;&#1083;&#1077;&#1084;&#1077;&#1085;&#1090;&#1072;&#1084;&#1080;%20&#1089;&#1087;&#1086;&#1088;&#1090;&#1072;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8%20%20&#1064;&#1082;&#1086;&#1083;&#1072;%20&#1084;&#1072;&#108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19%20%20&#1058;&#1080;&#1082;&#1086;-&#1082;&#1086;&#1085;&#1089;&#1090;&#1088;&#1091;&#1080;&#1088;&#1086;&#1074;&#1072;&#1085;&#1080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&#1070;&#1085;&#1099;&#1081;%20&#1080;&#1089;&#1089;&#1083;&#1077;&#1076;&#1086;&#1074;&#1072;&#1090;&#1077;&#1083;&#110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1%20%20&#1069;&#1082;&#1086;&#1083;&#1086;&#1075;&#1080;&#1095;&#1077;&#1089;&#1082;&#1072;&#1103;%20&#1083;&#1072;&#1073;&#1086;&#1088;&#1072;&#1090;&#1086;&#1088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56;&#1072;&#1079;&#1074;.%20&#1080;&#1079;&#1086;&#1073;&#1088;.&#1089;&#1087;&#1086;&#1089;&#1086;&#1073;&#1085;.&#1076;&#1077;&#1090;&#1077;&#1081;%20&#1089;%20&#1087;&#1086;&#1084;&#1086;&#1097;&#1100;&#1102;%20&#1085;&#1077;&#1090;&#1088;&#1072;&#1076;%20.&#1090;&#1077;&#1093;&#1085;&#1080;&#1082;-&#1061;&#1091;&#1076;&#1086;&#1078;&#1077;&#1089;&#1090;&#1074;&#1077;&#1085;&#1085;&#1099;&#1081;%20&#1090;&#1088;&#1091;&#1076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%20%20&#1056;&#1072;&#1079;&#1074;.%20&#1080;&#1079;&#1086;&#1073;&#1088;.%20%20&#1089;&#1087;&#1086;&#1089;&#1086;&#1073;.&#1076;&#1077;&#1090;&#1077;&#1081;%20&#1089;%20&#1087;&#1086;&#1084;&#1086;&#1097;&#1100;&#1102;%20&#1085;&#1077;&#1090;&#1088;&#1072;&#1076;&#1080;&#1094;&#1080;&#1086;&#1085;&#1085;&#1099;&#1093;%20&#1090;&#1077;&#1093;&#1085;&#1080;&#1082;-&#1056;&#1080;&#1089;&#1086;&#1074;&#1072;&#1085;&#1080;&#1077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50;&#1086;&#1088;&#1088;&#1077;&#1082;&#1094;&#1080;&#1103;%20&#1088;&#1077;&#1095;&#1080;%20(&#1083;&#1086;&#1075;&#1086;&#1087;&#1091;&#1085;&#1082;&#1090;)%20-&#1042;&#1086;&#1083;&#1096;&#1077;&#1073;&#1085;&#1099;&#1081;%20&#1079;&#1074;&#1091;&#1082;%20(&#1080;&#1085;&#1076;&#1080;&#1074;&#1080;&#1076;&#1091;&#1072;&#1083;&#1100;&#1085;&#1086;)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%20&#1050;&#1086;&#1088;&#1088;&#1077;&#1082;&#1094;&#1080;&#1103;%20&#1088;&#1077;&#1095;&#1080;(&#1083;&#1086;&#1075;&#1086;&#1087;&#1091;&#1085;&#1082;&#1090;)%20&#1048;&#1075;&#1088;&#1072;&#1103;-&#1086;&#1073;&#1091;&#1095;&#1072;&#1077;&#1084;&#1089;&#1103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%20&#1056;&#1072;&#1079;&#1074;&#1080;&#1090;&#1080;&#1077;%20&#1074;&#1086;&#1082;&#1072;&#1083;&#1100;&#1085;&#1099;&#1093;%20&#1089;&#1087;&#1086;&#1089;&#1086;&#1073;&#1085;&#1086;&#1089;&#1090;&#1077;&#1081;%20(&#1074;&#1086;&#1082;&#1072;&#1083;)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%20%20&#1056;&#1072;&#1079;&#1074;&#1080;&#1090;&#1080;&#1077;%20&#1074;&#1086;&#1082;&#1072;&#1083;&#1100;&#1085;&#1099;&#1093;%20&#1089;&#1087;&#1086;&#1089;&#1086;&#1073;&#1085;&#1086;&#1089;&#1090;&#1077;&#1081;%20(&#1072;&#1085;&#1089;&#1072;&#1084;&#1073;&#1083;&#1100;)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%20%20&#1055;&#1088;&#1072;&#1079;&#1076;&#1085;&#1080;&#1082;%20&#1082;&#1072;&#1078;&#1076;&#1099;&#1081;%20&#1076;&#1077;&#1085;&#1100;%20(&#1080;&#1085;&#1076;&#1080;&#1074;&#1080;&#1076;&#1091;&#1072;&#1083;&#1100;&#1085;&#1086;)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 "/>
      <sheetName val="материальные затраты"/>
      <sheetName val="сметы"/>
    </sheetNames>
    <sheetDataSet>
      <sheetData sheetId="0">
        <row r="17">
          <cell r="AJ17">
            <v>1829.1649122807021</v>
          </cell>
        </row>
      </sheetData>
      <sheetData sheetId="1">
        <row r="19">
          <cell r="F19">
            <v>33159.869999999995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 затраты"/>
      <sheetName val="сметы"/>
    </sheetNames>
    <sheetDataSet>
      <sheetData sheetId="0">
        <row r="17">
          <cell r="AJ17">
            <v>1459.8143049932526</v>
          </cell>
        </row>
      </sheetData>
      <sheetData sheetId="1">
        <row r="17">
          <cell r="F17">
            <v>25265.01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 затраты"/>
      <sheetName val="сметы"/>
    </sheetNames>
    <sheetDataSet>
      <sheetData sheetId="0">
        <row r="17">
          <cell r="AJ17">
            <v>729.90715249662628</v>
          </cell>
        </row>
      </sheetData>
      <sheetData sheetId="1">
        <row r="19">
          <cell r="F19">
            <v>18195.25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 затраты"/>
      <sheetName val="Смета"/>
    </sheetNames>
    <sheetDataSet>
      <sheetData sheetId="0">
        <row r="17">
          <cell r="AJ17">
            <v>1600.5192982456142</v>
          </cell>
        </row>
      </sheetData>
      <sheetData sheetId="1">
        <row r="10">
          <cell r="F10">
            <v>12099.869999999999</v>
          </cell>
        </row>
      </sheetData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зар.плата тех.перс"/>
      <sheetName val="матер. затраты"/>
      <sheetName val="затраты на питание"/>
      <sheetName val="сметы"/>
    </sheetNames>
    <sheetDataSet>
      <sheetData sheetId="0">
        <row r="20">
          <cell r="AJ20">
            <v>6857.141700404859</v>
          </cell>
        </row>
      </sheetData>
      <sheetData sheetId="1" refreshError="1"/>
      <sheetData sheetId="2">
        <row r="23">
          <cell r="F23">
            <v>52185.070000000007</v>
          </cell>
        </row>
      </sheetData>
      <sheetData sheetId="3">
        <row r="16">
          <cell r="F16">
            <v>1200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 затраты"/>
      <sheetName val="сметы"/>
    </sheetNames>
    <sheetDataSet>
      <sheetData sheetId="0">
        <row r="17">
          <cell r="AJ17">
            <v>2186.0779788655414</v>
          </cell>
        </row>
      </sheetData>
      <sheetData sheetId="1">
        <row r="21">
          <cell r="F21">
            <v>27048.61</v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зар.плата тех.перс"/>
      <sheetName val="матер. затраты"/>
      <sheetName val="затраты на питание"/>
      <sheetName val="сметы"/>
    </sheetNames>
    <sheetDataSet>
      <sheetData sheetId="0">
        <row r="17">
          <cell r="AJ17">
            <v>10384.089068825911</v>
          </cell>
        </row>
      </sheetData>
      <sheetData sheetId="1" refreshError="1"/>
      <sheetData sheetId="2">
        <row r="24">
          <cell r="F24">
            <v>54515.070000000007</v>
          </cell>
        </row>
      </sheetData>
      <sheetData sheetId="3">
        <row r="16">
          <cell r="F16">
            <v>8687.6999999999989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иальные затраты"/>
      <sheetName val="Смета"/>
    </sheetNames>
    <sheetDataSet>
      <sheetData sheetId="0">
        <row r="17">
          <cell r="AJ17">
            <v>879.40620782726057</v>
          </cell>
        </row>
      </sheetData>
      <sheetData sheetId="1">
        <row r="13">
          <cell r="F13">
            <v>4267.0500000000011</v>
          </cell>
        </row>
      </sheetData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иальные затраты"/>
      <sheetName val="сметы"/>
      <sheetName val="Лист1"/>
      <sheetName val="Лист2"/>
    </sheetNames>
    <sheetDataSet>
      <sheetData sheetId="0">
        <row r="17">
          <cell r="AJ17">
            <v>879.40620782726057</v>
          </cell>
        </row>
      </sheetData>
      <sheetData sheetId="1">
        <row r="12">
          <cell r="F12">
            <v>7897.05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иальные затраты"/>
      <sheetName val="сметы"/>
    </sheetNames>
    <sheetDataSet>
      <sheetData sheetId="0">
        <row r="17">
          <cell r="AJ17">
            <v>1836.2001619433197</v>
          </cell>
        </row>
      </sheetData>
      <sheetData sheetId="1">
        <row r="12">
          <cell r="F12">
            <v>43159.869999999995</v>
          </cell>
        </row>
      </sheetData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иальные затраты"/>
      <sheetName val="сметы"/>
    </sheetNames>
    <sheetDataSet>
      <sheetData sheetId="0">
        <row r="17">
          <cell r="AJ17">
            <v>1319.1093117408909</v>
          </cell>
        </row>
      </sheetData>
      <sheetData sheetId="1">
        <row r="13">
          <cell r="F13">
            <v>29959.87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-т накл.расходов общий юг"/>
      <sheetName val="накл.расходы 2016 юг"/>
      <sheetName val="данные для к.н.р. юг"/>
    </sheetNames>
    <sheetDataSet>
      <sheetData sheetId="0">
        <row r="22">
          <cell r="I22">
            <v>1.0491866855583512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иальные затраты"/>
      <sheetName val="сметы"/>
      <sheetName val="Лист1"/>
      <sheetName val="Лист2"/>
      <sheetName val="Лист3"/>
    </sheetNames>
    <sheetDataSet>
      <sheetData sheetId="0">
        <row r="17">
          <cell r="AJ17">
            <v>988.96086369770592</v>
          </cell>
        </row>
      </sheetData>
      <sheetData sheetId="1">
        <row r="14">
          <cell r="F14">
            <v>24097.05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иальные затраты"/>
      <sheetName val="сметы"/>
      <sheetName val="Лист1"/>
      <sheetName val="Лист2"/>
    </sheetNames>
    <sheetDataSet>
      <sheetData sheetId="0">
        <row r="17">
          <cell r="AJ17">
            <v>988.96086369770592</v>
          </cell>
        </row>
      </sheetData>
      <sheetData sheetId="1">
        <row r="13">
          <cell r="F13">
            <v>32397.05</v>
          </cell>
        </row>
      </sheetData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иальные затраты"/>
      <sheetName val="сметы"/>
      <sheetName val="Лист1"/>
      <sheetName val="Лист2"/>
    </sheetNames>
    <sheetDataSet>
      <sheetData sheetId="0">
        <row r="17">
          <cell r="AJ17">
            <v>988.96086369770592</v>
          </cell>
        </row>
      </sheetData>
      <sheetData sheetId="1">
        <row r="14">
          <cell r="F14">
            <v>34337.050000000003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иальные затраты"/>
      <sheetName val="сметы"/>
    </sheetNames>
    <sheetDataSet>
      <sheetData sheetId="0">
        <row r="21">
          <cell r="AJ21">
            <v>914.58245614035104</v>
          </cell>
        </row>
      </sheetData>
      <sheetData sheetId="1">
        <row r="25">
          <cell r="F25">
            <v>23587.26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иальные затраты"/>
      <sheetName val="сметы"/>
    </sheetNames>
    <sheetDataSet>
      <sheetData sheetId="0">
        <row r="21">
          <cell r="AJ21">
            <v>1055.2874493927127</v>
          </cell>
        </row>
      </sheetData>
      <sheetData sheetId="1">
        <row r="22">
          <cell r="F22">
            <v>19660.429999999997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иальные затраты"/>
      <sheetName val="сметы"/>
      <sheetName val="мин. прибыль"/>
    </sheetNames>
    <sheetDataSet>
      <sheetData sheetId="0">
        <row r="18">
          <cell r="AJ18">
            <v>1681.5984452811856</v>
          </cell>
        </row>
      </sheetData>
      <sheetData sheetId="1">
        <row r="21">
          <cell r="F21">
            <v>0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материальные затраты"/>
      <sheetName val="метод. литература"/>
      <sheetName val="сметы"/>
    </sheetNames>
    <sheetDataSet>
      <sheetData sheetId="0">
        <row r="17">
          <cell r="AJ17">
            <v>2017.9181343374228</v>
          </cell>
        </row>
      </sheetData>
      <sheetData sheetId="1">
        <row r="22">
          <cell r="F22">
            <v>36756.869999999995</v>
          </cell>
        </row>
      </sheetData>
      <sheetData sheetId="2">
        <row r="24">
          <cell r="F24">
            <v>0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амортизационные отчисления"/>
      <sheetName val="материальные затраты"/>
      <sheetName val="сметы"/>
      <sheetName val="мин. прибыль"/>
    </sheetNames>
    <sheetDataSet>
      <sheetData sheetId="0">
        <row r="17">
          <cell r="AJ17">
            <v>1319.1093117408907</v>
          </cell>
        </row>
      </sheetData>
      <sheetData sheetId="1">
        <row r="10">
          <cell r="G10">
            <v>22.530134054297626</v>
          </cell>
        </row>
      </sheetData>
      <sheetData sheetId="2">
        <row r="19">
          <cell r="F19">
            <v>0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зарплата тех персонала"/>
      <sheetName val="амортизационные отчисления"/>
      <sheetName val="материальные затраты"/>
      <sheetName val="сметы"/>
      <sheetName val="Лист1"/>
    </sheetNames>
    <sheetDataSet>
      <sheetData sheetId="0">
        <row r="17">
          <cell r="AJ17">
            <v>1820.3708502024292</v>
          </cell>
        </row>
      </sheetData>
      <sheetData sheetId="1" refreshError="1"/>
      <sheetData sheetId="2">
        <row r="10">
          <cell r="G10">
            <v>22.530134054297626</v>
          </cell>
        </row>
      </sheetData>
      <sheetData sheetId="3">
        <row r="15">
          <cell r="F15">
            <v>24185.05</v>
          </cell>
        </row>
      </sheetData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.плата педагог"/>
      <sheetName val="амортизационные отчисления"/>
      <sheetName val="матер затраты"/>
      <sheetName val="сметы"/>
    </sheetNames>
    <sheetDataSet>
      <sheetData sheetId="0">
        <row r="19">
          <cell r="AJ19">
            <v>597.99622132253717</v>
          </cell>
        </row>
      </sheetData>
      <sheetData sheetId="1">
        <row r="10">
          <cell r="G10">
            <v>5.6325335135744066</v>
          </cell>
        </row>
      </sheetData>
      <sheetData sheetId="2">
        <row r="9">
          <cell r="F9">
            <v>228.48297872340424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47"/>
  <sheetViews>
    <sheetView workbookViewId="0">
      <selection activeCell="I9" sqref="I9:K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2.28515625" style="1" customWidth="1"/>
    <col min="4" max="4" width="3.42578125" style="1" customWidth="1"/>
    <col min="5" max="5" width="11.7109375" style="1" customWidth="1"/>
    <col min="6" max="9" width="9.140625" style="1"/>
    <col min="10" max="10" width="13.85546875" style="1" customWidth="1"/>
    <col min="11" max="11" width="10.85546875" style="1" bestFit="1" customWidth="1"/>
    <col min="12" max="14" width="9.140625" style="1"/>
    <col min="15" max="15" width="10.7109375" style="1" customWidth="1"/>
    <col min="16" max="256" width="9.140625" style="1"/>
    <col min="257" max="257" width="5.42578125" style="1" customWidth="1"/>
    <col min="258" max="258" width="3.28515625" style="1" customWidth="1"/>
    <col min="259" max="259" width="12.28515625" style="1" customWidth="1"/>
    <col min="260" max="260" width="3.42578125" style="1" customWidth="1"/>
    <col min="261" max="261" width="11.7109375" style="1" customWidth="1"/>
    <col min="262" max="265" width="9.140625" style="1"/>
    <col min="266" max="266" width="13.85546875" style="1" customWidth="1"/>
    <col min="267" max="267" width="10.85546875" style="1" bestFit="1" customWidth="1"/>
    <col min="268" max="270" width="9.140625" style="1"/>
    <col min="271" max="271" width="10.7109375" style="1" customWidth="1"/>
    <col min="272" max="512" width="9.140625" style="1"/>
    <col min="513" max="513" width="5.42578125" style="1" customWidth="1"/>
    <col min="514" max="514" width="3.28515625" style="1" customWidth="1"/>
    <col min="515" max="515" width="12.28515625" style="1" customWidth="1"/>
    <col min="516" max="516" width="3.42578125" style="1" customWidth="1"/>
    <col min="517" max="517" width="11.7109375" style="1" customWidth="1"/>
    <col min="518" max="521" width="9.140625" style="1"/>
    <col min="522" max="522" width="13.85546875" style="1" customWidth="1"/>
    <col min="523" max="523" width="10.85546875" style="1" bestFit="1" customWidth="1"/>
    <col min="524" max="526" width="9.140625" style="1"/>
    <col min="527" max="527" width="10.7109375" style="1" customWidth="1"/>
    <col min="528" max="768" width="9.140625" style="1"/>
    <col min="769" max="769" width="5.42578125" style="1" customWidth="1"/>
    <col min="770" max="770" width="3.28515625" style="1" customWidth="1"/>
    <col min="771" max="771" width="12.28515625" style="1" customWidth="1"/>
    <col min="772" max="772" width="3.42578125" style="1" customWidth="1"/>
    <col min="773" max="773" width="11.7109375" style="1" customWidth="1"/>
    <col min="774" max="777" width="9.140625" style="1"/>
    <col min="778" max="778" width="13.85546875" style="1" customWidth="1"/>
    <col min="779" max="779" width="10.85546875" style="1" bestFit="1" customWidth="1"/>
    <col min="780" max="782" width="9.140625" style="1"/>
    <col min="783" max="783" width="10.7109375" style="1" customWidth="1"/>
    <col min="784" max="1024" width="9.140625" style="1"/>
    <col min="1025" max="1025" width="5.42578125" style="1" customWidth="1"/>
    <col min="1026" max="1026" width="3.28515625" style="1" customWidth="1"/>
    <col min="1027" max="1027" width="12.28515625" style="1" customWidth="1"/>
    <col min="1028" max="1028" width="3.42578125" style="1" customWidth="1"/>
    <col min="1029" max="1029" width="11.7109375" style="1" customWidth="1"/>
    <col min="1030" max="1033" width="9.140625" style="1"/>
    <col min="1034" max="1034" width="13.85546875" style="1" customWidth="1"/>
    <col min="1035" max="1035" width="10.85546875" style="1" bestFit="1" customWidth="1"/>
    <col min="1036" max="1038" width="9.140625" style="1"/>
    <col min="1039" max="1039" width="10.7109375" style="1" customWidth="1"/>
    <col min="1040" max="1280" width="9.140625" style="1"/>
    <col min="1281" max="1281" width="5.42578125" style="1" customWidth="1"/>
    <col min="1282" max="1282" width="3.28515625" style="1" customWidth="1"/>
    <col min="1283" max="1283" width="12.28515625" style="1" customWidth="1"/>
    <col min="1284" max="1284" width="3.42578125" style="1" customWidth="1"/>
    <col min="1285" max="1285" width="11.7109375" style="1" customWidth="1"/>
    <col min="1286" max="1289" width="9.140625" style="1"/>
    <col min="1290" max="1290" width="13.85546875" style="1" customWidth="1"/>
    <col min="1291" max="1291" width="10.85546875" style="1" bestFit="1" customWidth="1"/>
    <col min="1292" max="1294" width="9.140625" style="1"/>
    <col min="1295" max="1295" width="10.7109375" style="1" customWidth="1"/>
    <col min="1296" max="1536" width="9.140625" style="1"/>
    <col min="1537" max="1537" width="5.42578125" style="1" customWidth="1"/>
    <col min="1538" max="1538" width="3.28515625" style="1" customWidth="1"/>
    <col min="1539" max="1539" width="12.28515625" style="1" customWidth="1"/>
    <col min="1540" max="1540" width="3.42578125" style="1" customWidth="1"/>
    <col min="1541" max="1541" width="11.7109375" style="1" customWidth="1"/>
    <col min="1542" max="1545" width="9.140625" style="1"/>
    <col min="1546" max="1546" width="13.85546875" style="1" customWidth="1"/>
    <col min="1547" max="1547" width="10.85546875" style="1" bestFit="1" customWidth="1"/>
    <col min="1548" max="1550" width="9.140625" style="1"/>
    <col min="1551" max="1551" width="10.7109375" style="1" customWidth="1"/>
    <col min="1552" max="1792" width="9.140625" style="1"/>
    <col min="1793" max="1793" width="5.42578125" style="1" customWidth="1"/>
    <col min="1794" max="1794" width="3.28515625" style="1" customWidth="1"/>
    <col min="1795" max="1795" width="12.28515625" style="1" customWidth="1"/>
    <col min="1796" max="1796" width="3.42578125" style="1" customWidth="1"/>
    <col min="1797" max="1797" width="11.7109375" style="1" customWidth="1"/>
    <col min="1798" max="1801" width="9.140625" style="1"/>
    <col min="1802" max="1802" width="13.85546875" style="1" customWidth="1"/>
    <col min="1803" max="1803" width="10.85546875" style="1" bestFit="1" customWidth="1"/>
    <col min="1804" max="1806" width="9.140625" style="1"/>
    <col min="1807" max="1807" width="10.7109375" style="1" customWidth="1"/>
    <col min="1808" max="2048" width="9.140625" style="1"/>
    <col min="2049" max="2049" width="5.42578125" style="1" customWidth="1"/>
    <col min="2050" max="2050" width="3.28515625" style="1" customWidth="1"/>
    <col min="2051" max="2051" width="12.28515625" style="1" customWidth="1"/>
    <col min="2052" max="2052" width="3.42578125" style="1" customWidth="1"/>
    <col min="2053" max="2053" width="11.7109375" style="1" customWidth="1"/>
    <col min="2054" max="2057" width="9.140625" style="1"/>
    <col min="2058" max="2058" width="13.85546875" style="1" customWidth="1"/>
    <col min="2059" max="2059" width="10.85546875" style="1" bestFit="1" customWidth="1"/>
    <col min="2060" max="2062" width="9.140625" style="1"/>
    <col min="2063" max="2063" width="10.7109375" style="1" customWidth="1"/>
    <col min="2064" max="2304" width="9.140625" style="1"/>
    <col min="2305" max="2305" width="5.42578125" style="1" customWidth="1"/>
    <col min="2306" max="2306" width="3.28515625" style="1" customWidth="1"/>
    <col min="2307" max="2307" width="12.28515625" style="1" customWidth="1"/>
    <col min="2308" max="2308" width="3.42578125" style="1" customWidth="1"/>
    <col min="2309" max="2309" width="11.7109375" style="1" customWidth="1"/>
    <col min="2310" max="2313" width="9.140625" style="1"/>
    <col min="2314" max="2314" width="13.85546875" style="1" customWidth="1"/>
    <col min="2315" max="2315" width="10.85546875" style="1" bestFit="1" customWidth="1"/>
    <col min="2316" max="2318" width="9.140625" style="1"/>
    <col min="2319" max="2319" width="10.7109375" style="1" customWidth="1"/>
    <col min="2320" max="2560" width="9.140625" style="1"/>
    <col min="2561" max="2561" width="5.42578125" style="1" customWidth="1"/>
    <col min="2562" max="2562" width="3.28515625" style="1" customWidth="1"/>
    <col min="2563" max="2563" width="12.28515625" style="1" customWidth="1"/>
    <col min="2564" max="2564" width="3.42578125" style="1" customWidth="1"/>
    <col min="2565" max="2565" width="11.7109375" style="1" customWidth="1"/>
    <col min="2566" max="2569" width="9.140625" style="1"/>
    <col min="2570" max="2570" width="13.85546875" style="1" customWidth="1"/>
    <col min="2571" max="2571" width="10.85546875" style="1" bestFit="1" customWidth="1"/>
    <col min="2572" max="2574" width="9.140625" style="1"/>
    <col min="2575" max="2575" width="10.7109375" style="1" customWidth="1"/>
    <col min="2576" max="2816" width="9.140625" style="1"/>
    <col min="2817" max="2817" width="5.42578125" style="1" customWidth="1"/>
    <col min="2818" max="2818" width="3.28515625" style="1" customWidth="1"/>
    <col min="2819" max="2819" width="12.28515625" style="1" customWidth="1"/>
    <col min="2820" max="2820" width="3.42578125" style="1" customWidth="1"/>
    <col min="2821" max="2821" width="11.7109375" style="1" customWidth="1"/>
    <col min="2822" max="2825" width="9.140625" style="1"/>
    <col min="2826" max="2826" width="13.85546875" style="1" customWidth="1"/>
    <col min="2827" max="2827" width="10.85546875" style="1" bestFit="1" customWidth="1"/>
    <col min="2828" max="2830" width="9.140625" style="1"/>
    <col min="2831" max="2831" width="10.7109375" style="1" customWidth="1"/>
    <col min="2832" max="3072" width="9.140625" style="1"/>
    <col min="3073" max="3073" width="5.42578125" style="1" customWidth="1"/>
    <col min="3074" max="3074" width="3.28515625" style="1" customWidth="1"/>
    <col min="3075" max="3075" width="12.28515625" style="1" customWidth="1"/>
    <col min="3076" max="3076" width="3.42578125" style="1" customWidth="1"/>
    <col min="3077" max="3077" width="11.7109375" style="1" customWidth="1"/>
    <col min="3078" max="3081" width="9.140625" style="1"/>
    <col min="3082" max="3082" width="13.85546875" style="1" customWidth="1"/>
    <col min="3083" max="3083" width="10.85546875" style="1" bestFit="1" customWidth="1"/>
    <col min="3084" max="3086" width="9.140625" style="1"/>
    <col min="3087" max="3087" width="10.7109375" style="1" customWidth="1"/>
    <col min="3088" max="3328" width="9.140625" style="1"/>
    <col min="3329" max="3329" width="5.42578125" style="1" customWidth="1"/>
    <col min="3330" max="3330" width="3.28515625" style="1" customWidth="1"/>
    <col min="3331" max="3331" width="12.28515625" style="1" customWidth="1"/>
    <col min="3332" max="3332" width="3.42578125" style="1" customWidth="1"/>
    <col min="3333" max="3333" width="11.7109375" style="1" customWidth="1"/>
    <col min="3334" max="3337" width="9.140625" style="1"/>
    <col min="3338" max="3338" width="13.85546875" style="1" customWidth="1"/>
    <col min="3339" max="3339" width="10.85546875" style="1" bestFit="1" customWidth="1"/>
    <col min="3340" max="3342" width="9.140625" style="1"/>
    <col min="3343" max="3343" width="10.7109375" style="1" customWidth="1"/>
    <col min="3344" max="3584" width="9.140625" style="1"/>
    <col min="3585" max="3585" width="5.42578125" style="1" customWidth="1"/>
    <col min="3586" max="3586" width="3.28515625" style="1" customWidth="1"/>
    <col min="3587" max="3587" width="12.28515625" style="1" customWidth="1"/>
    <col min="3588" max="3588" width="3.42578125" style="1" customWidth="1"/>
    <col min="3589" max="3589" width="11.7109375" style="1" customWidth="1"/>
    <col min="3590" max="3593" width="9.140625" style="1"/>
    <col min="3594" max="3594" width="13.85546875" style="1" customWidth="1"/>
    <col min="3595" max="3595" width="10.85546875" style="1" bestFit="1" customWidth="1"/>
    <col min="3596" max="3598" width="9.140625" style="1"/>
    <col min="3599" max="3599" width="10.7109375" style="1" customWidth="1"/>
    <col min="3600" max="3840" width="9.140625" style="1"/>
    <col min="3841" max="3841" width="5.42578125" style="1" customWidth="1"/>
    <col min="3842" max="3842" width="3.28515625" style="1" customWidth="1"/>
    <col min="3843" max="3843" width="12.28515625" style="1" customWidth="1"/>
    <col min="3844" max="3844" width="3.42578125" style="1" customWidth="1"/>
    <col min="3845" max="3845" width="11.7109375" style="1" customWidth="1"/>
    <col min="3846" max="3849" width="9.140625" style="1"/>
    <col min="3850" max="3850" width="13.85546875" style="1" customWidth="1"/>
    <col min="3851" max="3851" width="10.85546875" style="1" bestFit="1" customWidth="1"/>
    <col min="3852" max="3854" width="9.140625" style="1"/>
    <col min="3855" max="3855" width="10.7109375" style="1" customWidth="1"/>
    <col min="3856" max="4096" width="9.140625" style="1"/>
    <col min="4097" max="4097" width="5.42578125" style="1" customWidth="1"/>
    <col min="4098" max="4098" width="3.28515625" style="1" customWidth="1"/>
    <col min="4099" max="4099" width="12.28515625" style="1" customWidth="1"/>
    <col min="4100" max="4100" width="3.42578125" style="1" customWidth="1"/>
    <col min="4101" max="4101" width="11.7109375" style="1" customWidth="1"/>
    <col min="4102" max="4105" width="9.140625" style="1"/>
    <col min="4106" max="4106" width="13.85546875" style="1" customWidth="1"/>
    <col min="4107" max="4107" width="10.85546875" style="1" bestFit="1" customWidth="1"/>
    <col min="4108" max="4110" width="9.140625" style="1"/>
    <col min="4111" max="4111" width="10.7109375" style="1" customWidth="1"/>
    <col min="4112" max="4352" width="9.140625" style="1"/>
    <col min="4353" max="4353" width="5.42578125" style="1" customWidth="1"/>
    <col min="4354" max="4354" width="3.28515625" style="1" customWidth="1"/>
    <col min="4355" max="4355" width="12.28515625" style="1" customWidth="1"/>
    <col min="4356" max="4356" width="3.42578125" style="1" customWidth="1"/>
    <col min="4357" max="4357" width="11.7109375" style="1" customWidth="1"/>
    <col min="4358" max="4361" width="9.140625" style="1"/>
    <col min="4362" max="4362" width="13.85546875" style="1" customWidth="1"/>
    <col min="4363" max="4363" width="10.85546875" style="1" bestFit="1" customWidth="1"/>
    <col min="4364" max="4366" width="9.140625" style="1"/>
    <col min="4367" max="4367" width="10.7109375" style="1" customWidth="1"/>
    <col min="4368" max="4608" width="9.140625" style="1"/>
    <col min="4609" max="4609" width="5.42578125" style="1" customWidth="1"/>
    <col min="4610" max="4610" width="3.28515625" style="1" customWidth="1"/>
    <col min="4611" max="4611" width="12.28515625" style="1" customWidth="1"/>
    <col min="4612" max="4612" width="3.42578125" style="1" customWidth="1"/>
    <col min="4613" max="4613" width="11.7109375" style="1" customWidth="1"/>
    <col min="4614" max="4617" width="9.140625" style="1"/>
    <col min="4618" max="4618" width="13.85546875" style="1" customWidth="1"/>
    <col min="4619" max="4619" width="10.85546875" style="1" bestFit="1" customWidth="1"/>
    <col min="4620" max="4622" width="9.140625" style="1"/>
    <col min="4623" max="4623" width="10.7109375" style="1" customWidth="1"/>
    <col min="4624" max="4864" width="9.140625" style="1"/>
    <col min="4865" max="4865" width="5.42578125" style="1" customWidth="1"/>
    <col min="4866" max="4866" width="3.28515625" style="1" customWidth="1"/>
    <col min="4867" max="4867" width="12.28515625" style="1" customWidth="1"/>
    <col min="4868" max="4868" width="3.42578125" style="1" customWidth="1"/>
    <col min="4869" max="4869" width="11.7109375" style="1" customWidth="1"/>
    <col min="4870" max="4873" width="9.140625" style="1"/>
    <col min="4874" max="4874" width="13.85546875" style="1" customWidth="1"/>
    <col min="4875" max="4875" width="10.85546875" style="1" bestFit="1" customWidth="1"/>
    <col min="4876" max="4878" width="9.140625" style="1"/>
    <col min="4879" max="4879" width="10.7109375" style="1" customWidth="1"/>
    <col min="4880" max="5120" width="9.140625" style="1"/>
    <col min="5121" max="5121" width="5.42578125" style="1" customWidth="1"/>
    <col min="5122" max="5122" width="3.28515625" style="1" customWidth="1"/>
    <col min="5123" max="5123" width="12.28515625" style="1" customWidth="1"/>
    <col min="5124" max="5124" width="3.42578125" style="1" customWidth="1"/>
    <col min="5125" max="5125" width="11.7109375" style="1" customWidth="1"/>
    <col min="5126" max="5129" width="9.140625" style="1"/>
    <col min="5130" max="5130" width="13.85546875" style="1" customWidth="1"/>
    <col min="5131" max="5131" width="10.85546875" style="1" bestFit="1" customWidth="1"/>
    <col min="5132" max="5134" width="9.140625" style="1"/>
    <col min="5135" max="5135" width="10.7109375" style="1" customWidth="1"/>
    <col min="5136" max="5376" width="9.140625" style="1"/>
    <col min="5377" max="5377" width="5.42578125" style="1" customWidth="1"/>
    <col min="5378" max="5378" width="3.28515625" style="1" customWidth="1"/>
    <col min="5379" max="5379" width="12.28515625" style="1" customWidth="1"/>
    <col min="5380" max="5380" width="3.42578125" style="1" customWidth="1"/>
    <col min="5381" max="5381" width="11.7109375" style="1" customWidth="1"/>
    <col min="5382" max="5385" width="9.140625" style="1"/>
    <col min="5386" max="5386" width="13.85546875" style="1" customWidth="1"/>
    <col min="5387" max="5387" width="10.85546875" style="1" bestFit="1" customWidth="1"/>
    <col min="5388" max="5390" width="9.140625" style="1"/>
    <col min="5391" max="5391" width="10.7109375" style="1" customWidth="1"/>
    <col min="5392" max="5632" width="9.140625" style="1"/>
    <col min="5633" max="5633" width="5.42578125" style="1" customWidth="1"/>
    <col min="5634" max="5634" width="3.28515625" style="1" customWidth="1"/>
    <col min="5635" max="5635" width="12.28515625" style="1" customWidth="1"/>
    <col min="5636" max="5636" width="3.42578125" style="1" customWidth="1"/>
    <col min="5637" max="5637" width="11.7109375" style="1" customWidth="1"/>
    <col min="5638" max="5641" width="9.140625" style="1"/>
    <col min="5642" max="5642" width="13.85546875" style="1" customWidth="1"/>
    <col min="5643" max="5643" width="10.85546875" style="1" bestFit="1" customWidth="1"/>
    <col min="5644" max="5646" width="9.140625" style="1"/>
    <col min="5647" max="5647" width="10.7109375" style="1" customWidth="1"/>
    <col min="5648" max="5888" width="9.140625" style="1"/>
    <col min="5889" max="5889" width="5.42578125" style="1" customWidth="1"/>
    <col min="5890" max="5890" width="3.28515625" style="1" customWidth="1"/>
    <col min="5891" max="5891" width="12.28515625" style="1" customWidth="1"/>
    <col min="5892" max="5892" width="3.42578125" style="1" customWidth="1"/>
    <col min="5893" max="5893" width="11.7109375" style="1" customWidth="1"/>
    <col min="5894" max="5897" width="9.140625" style="1"/>
    <col min="5898" max="5898" width="13.85546875" style="1" customWidth="1"/>
    <col min="5899" max="5899" width="10.85546875" style="1" bestFit="1" customWidth="1"/>
    <col min="5900" max="5902" width="9.140625" style="1"/>
    <col min="5903" max="5903" width="10.7109375" style="1" customWidth="1"/>
    <col min="5904" max="6144" width="9.140625" style="1"/>
    <col min="6145" max="6145" width="5.42578125" style="1" customWidth="1"/>
    <col min="6146" max="6146" width="3.28515625" style="1" customWidth="1"/>
    <col min="6147" max="6147" width="12.28515625" style="1" customWidth="1"/>
    <col min="6148" max="6148" width="3.42578125" style="1" customWidth="1"/>
    <col min="6149" max="6149" width="11.7109375" style="1" customWidth="1"/>
    <col min="6150" max="6153" width="9.140625" style="1"/>
    <col min="6154" max="6154" width="13.85546875" style="1" customWidth="1"/>
    <col min="6155" max="6155" width="10.85546875" style="1" bestFit="1" customWidth="1"/>
    <col min="6156" max="6158" width="9.140625" style="1"/>
    <col min="6159" max="6159" width="10.7109375" style="1" customWidth="1"/>
    <col min="6160" max="6400" width="9.140625" style="1"/>
    <col min="6401" max="6401" width="5.42578125" style="1" customWidth="1"/>
    <col min="6402" max="6402" width="3.28515625" style="1" customWidth="1"/>
    <col min="6403" max="6403" width="12.28515625" style="1" customWidth="1"/>
    <col min="6404" max="6404" width="3.42578125" style="1" customWidth="1"/>
    <col min="6405" max="6405" width="11.7109375" style="1" customWidth="1"/>
    <col min="6406" max="6409" width="9.140625" style="1"/>
    <col min="6410" max="6410" width="13.85546875" style="1" customWidth="1"/>
    <col min="6411" max="6411" width="10.85546875" style="1" bestFit="1" customWidth="1"/>
    <col min="6412" max="6414" width="9.140625" style="1"/>
    <col min="6415" max="6415" width="10.7109375" style="1" customWidth="1"/>
    <col min="6416" max="6656" width="9.140625" style="1"/>
    <col min="6657" max="6657" width="5.42578125" style="1" customWidth="1"/>
    <col min="6658" max="6658" width="3.28515625" style="1" customWidth="1"/>
    <col min="6659" max="6659" width="12.28515625" style="1" customWidth="1"/>
    <col min="6660" max="6660" width="3.42578125" style="1" customWidth="1"/>
    <col min="6661" max="6661" width="11.7109375" style="1" customWidth="1"/>
    <col min="6662" max="6665" width="9.140625" style="1"/>
    <col min="6666" max="6666" width="13.85546875" style="1" customWidth="1"/>
    <col min="6667" max="6667" width="10.85546875" style="1" bestFit="1" customWidth="1"/>
    <col min="6668" max="6670" width="9.140625" style="1"/>
    <col min="6671" max="6671" width="10.7109375" style="1" customWidth="1"/>
    <col min="6672" max="6912" width="9.140625" style="1"/>
    <col min="6913" max="6913" width="5.42578125" style="1" customWidth="1"/>
    <col min="6914" max="6914" width="3.28515625" style="1" customWidth="1"/>
    <col min="6915" max="6915" width="12.28515625" style="1" customWidth="1"/>
    <col min="6916" max="6916" width="3.42578125" style="1" customWidth="1"/>
    <col min="6917" max="6917" width="11.7109375" style="1" customWidth="1"/>
    <col min="6918" max="6921" width="9.140625" style="1"/>
    <col min="6922" max="6922" width="13.85546875" style="1" customWidth="1"/>
    <col min="6923" max="6923" width="10.85546875" style="1" bestFit="1" customWidth="1"/>
    <col min="6924" max="6926" width="9.140625" style="1"/>
    <col min="6927" max="6927" width="10.7109375" style="1" customWidth="1"/>
    <col min="6928" max="7168" width="9.140625" style="1"/>
    <col min="7169" max="7169" width="5.42578125" style="1" customWidth="1"/>
    <col min="7170" max="7170" width="3.28515625" style="1" customWidth="1"/>
    <col min="7171" max="7171" width="12.28515625" style="1" customWidth="1"/>
    <col min="7172" max="7172" width="3.42578125" style="1" customWidth="1"/>
    <col min="7173" max="7173" width="11.7109375" style="1" customWidth="1"/>
    <col min="7174" max="7177" width="9.140625" style="1"/>
    <col min="7178" max="7178" width="13.85546875" style="1" customWidth="1"/>
    <col min="7179" max="7179" width="10.85546875" style="1" bestFit="1" customWidth="1"/>
    <col min="7180" max="7182" width="9.140625" style="1"/>
    <col min="7183" max="7183" width="10.7109375" style="1" customWidth="1"/>
    <col min="7184" max="7424" width="9.140625" style="1"/>
    <col min="7425" max="7425" width="5.42578125" style="1" customWidth="1"/>
    <col min="7426" max="7426" width="3.28515625" style="1" customWidth="1"/>
    <col min="7427" max="7427" width="12.28515625" style="1" customWidth="1"/>
    <col min="7428" max="7428" width="3.42578125" style="1" customWidth="1"/>
    <col min="7429" max="7429" width="11.7109375" style="1" customWidth="1"/>
    <col min="7430" max="7433" width="9.140625" style="1"/>
    <col min="7434" max="7434" width="13.85546875" style="1" customWidth="1"/>
    <col min="7435" max="7435" width="10.85546875" style="1" bestFit="1" customWidth="1"/>
    <col min="7436" max="7438" width="9.140625" style="1"/>
    <col min="7439" max="7439" width="10.7109375" style="1" customWidth="1"/>
    <col min="7440" max="7680" width="9.140625" style="1"/>
    <col min="7681" max="7681" width="5.42578125" style="1" customWidth="1"/>
    <col min="7682" max="7682" width="3.28515625" style="1" customWidth="1"/>
    <col min="7683" max="7683" width="12.28515625" style="1" customWidth="1"/>
    <col min="7684" max="7684" width="3.42578125" style="1" customWidth="1"/>
    <col min="7685" max="7685" width="11.7109375" style="1" customWidth="1"/>
    <col min="7686" max="7689" width="9.140625" style="1"/>
    <col min="7690" max="7690" width="13.85546875" style="1" customWidth="1"/>
    <col min="7691" max="7691" width="10.85546875" style="1" bestFit="1" customWidth="1"/>
    <col min="7692" max="7694" width="9.140625" style="1"/>
    <col min="7695" max="7695" width="10.7109375" style="1" customWidth="1"/>
    <col min="7696" max="7936" width="9.140625" style="1"/>
    <col min="7937" max="7937" width="5.42578125" style="1" customWidth="1"/>
    <col min="7938" max="7938" width="3.28515625" style="1" customWidth="1"/>
    <col min="7939" max="7939" width="12.28515625" style="1" customWidth="1"/>
    <col min="7940" max="7940" width="3.42578125" style="1" customWidth="1"/>
    <col min="7941" max="7941" width="11.7109375" style="1" customWidth="1"/>
    <col min="7942" max="7945" width="9.140625" style="1"/>
    <col min="7946" max="7946" width="13.85546875" style="1" customWidth="1"/>
    <col min="7947" max="7947" width="10.85546875" style="1" bestFit="1" customWidth="1"/>
    <col min="7948" max="7950" width="9.140625" style="1"/>
    <col min="7951" max="7951" width="10.7109375" style="1" customWidth="1"/>
    <col min="7952" max="8192" width="9.140625" style="1"/>
    <col min="8193" max="8193" width="5.42578125" style="1" customWidth="1"/>
    <col min="8194" max="8194" width="3.28515625" style="1" customWidth="1"/>
    <col min="8195" max="8195" width="12.28515625" style="1" customWidth="1"/>
    <col min="8196" max="8196" width="3.42578125" style="1" customWidth="1"/>
    <col min="8197" max="8197" width="11.7109375" style="1" customWidth="1"/>
    <col min="8198" max="8201" width="9.140625" style="1"/>
    <col min="8202" max="8202" width="13.85546875" style="1" customWidth="1"/>
    <col min="8203" max="8203" width="10.85546875" style="1" bestFit="1" customWidth="1"/>
    <col min="8204" max="8206" width="9.140625" style="1"/>
    <col min="8207" max="8207" width="10.7109375" style="1" customWidth="1"/>
    <col min="8208" max="8448" width="9.140625" style="1"/>
    <col min="8449" max="8449" width="5.42578125" style="1" customWidth="1"/>
    <col min="8450" max="8450" width="3.28515625" style="1" customWidth="1"/>
    <col min="8451" max="8451" width="12.28515625" style="1" customWidth="1"/>
    <col min="8452" max="8452" width="3.42578125" style="1" customWidth="1"/>
    <col min="8453" max="8453" width="11.7109375" style="1" customWidth="1"/>
    <col min="8454" max="8457" width="9.140625" style="1"/>
    <col min="8458" max="8458" width="13.85546875" style="1" customWidth="1"/>
    <col min="8459" max="8459" width="10.85546875" style="1" bestFit="1" customWidth="1"/>
    <col min="8460" max="8462" width="9.140625" style="1"/>
    <col min="8463" max="8463" width="10.7109375" style="1" customWidth="1"/>
    <col min="8464" max="8704" width="9.140625" style="1"/>
    <col min="8705" max="8705" width="5.42578125" style="1" customWidth="1"/>
    <col min="8706" max="8706" width="3.28515625" style="1" customWidth="1"/>
    <col min="8707" max="8707" width="12.28515625" style="1" customWidth="1"/>
    <col min="8708" max="8708" width="3.42578125" style="1" customWidth="1"/>
    <col min="8709" max="8709" width="11.7109375" style="1" customWidth="1"/>
    <col min="8710" max="8713" width="9.140625" style="1"/>
    <col min="8714" max="8714" width="13.85546875" style="1" customWidth="1"/>
    <col min="8715" max="8715" width="10.85546875" style="1" bestFit="1" customWidth="1"/>
    <col min="8716" max="8718" width="9.140625" style="1"/>
    <col min="8719" max="8719" width="10.7109375" style="1" customWidth="1"/>
    <col min="8720" max="8960" width="9.140625" style="1"/>
    <col min="8961" max="8961" width="5.42578125" style="1" customWidth="1"/>
    <col min="8962" max="8962" width="3.28515625" style="1" customWidth="1"/>
    <col min="8963" max="8963" width="12.28515625" style="1" customWidth="1"/>
    <col min="8964" max="8964" width="3.42578125" style="1" customWidth="1"/>
    <col min="8965" max="8965" width="11.7109375" style="1" customWidth="1"/>
    <col min="8966" max="8969" width="9.140625" style="1"/>
    <col min="8970" max="8970" width="13.85546875" style="1" customWidth="1"/>
    <col min="8971" max="8971" width="10.85546875" style="1" bestFit="1" customWidth="1"/>
    <col min="8972" max="8974" width="9.140625" style="1"/>
    <col min="8975" max="8975" width="10.7109375" style="1" customWidth="1"/>
    <col min="8976" max="9216" width="9.140625" style="1"/>
    <col min="9217" max="9217" width="5.42578125" style="1" customWidth="1"/>
    <col min="9218" max="9218" width="3.28515625" style="1" customWidth="1"/>
    <col min="9219" max="9219" width="12.28515625" style="1" customWidth="1"/>
    <col min="9220" max="9220" width="3.42578125" style="1" customWidth="1"/>
    <col min="9221" max="9221" width="11.7109375" style="1" customWidth="1"/>
    <col min="9222" max="9225" width="9.140625" style="1"/>
    <col min="9226" max="9226" width="13.85546875" style="1" customWidth="1"/>
    <col min="9227" max="9227" width="10.85546875" style="1" bestFit="1" customWidth="1"/>
    <col min="9228" max="9230" width="9.140625" style="1"/>
    <col min="9231" max="9231" width="10.7109375" style="1" customWidth="1"/>
    <col min="9232" max="9472" width="9.140625" style="1"/>
    <col min="9473" max="9473" width="5.42578125" style="1" customWidth="1"/>
    <col min="9474" max="9474" width="3.28515625" style="1" customWidth="1"/>
    <col min="9475" max="9475" width="12.28515625" style="1" customWidth="1"/>
    <col min="9476" max="9476" width="3.42578125" style="1" customWidth="1"/>
    <col min="9477" max="9477" width="11.7109375" style="1" customWidth="1"/>
    <col min="9478" max="9481" width="9.140625" style="1"/>
    <col min="9482" max="9482" width="13.85546875" style="1" customWidth="1"/>
    <col min="9483" max="9483" width="10.85546875" style="1" bestFit="1" customWidth="1"/>
    <col min="9484" max="9486" width="9.140625" style="1"/>
    <col min="9487" max="9487" width="10.7109375" style="1" customWidth="1"/>
    <col min="9488" max="9728" width="9.140625" style="1"/>
    <col min="9729" max="9729" width="5.42578125" style="1" customWidth="1"/>
    <col min="9730" max="9730" width="3.28515625" style="1" customWidth="1"/>
    <col min="9731" max="9731" width="12.28515625" style="1" customWidth="1"/>
    <col min="9732" max="9732" width="3.42578125" style="1" customWidth="1"/>
    <col min="9733" max="9733" width="11.7109375" style="1" customWidth="1"/>
    <col min="9734" max="9737" width="9.140625" style="1"/>
    <col min="9738" max="9738" width="13.85546875" style="1" customWidth="1"/>
    <col min="9739" max="9739" width="10.85546875" style="1" bestFit="1" customWidth="1"/>
    <col min="9740" max="9742" width="9.140625" style="1"/>
    <col min="9743" max="9743" width="10.7109375" style="1" customWidth="1"/>
    <col min="9744" max="9984" width="9.140625" style="1"/>
    <col min="9985" max="9985" width="5.42578125" style="1" customWidth="1"/>
    <col min="9986" max="9986" width="3.28515625" style="1" customWidth="1"/>
    <col min="9987" max="9987" width="12.28515625" style="1" customWidth="1"/>
    <col min="9988" max="9988" width="3.42578125" style="1" customWidth="1"/>
    <col min="9989" max="9989" width="11.7109375" style="1" customWidth="1"/>
    <col min="9990" max="9993" width="9.140625" style="1"/>
    <col min="9994" max="9994" width="13.85546875" style="1" customWidth="1"/>
    <col min="9995" max="9995" width="10.85546875" style="1" bestFit="1" customWidth="1"/>
    <col min="9996" max="9998" width="9.140625" style="1"/>
    <col min="9999" max="9999" width="10.7109375" style="1" customWidth="1"/>
    <col min="10000" max="10240" width="9.140625" style="1"/>
    <col min="10241" max="10241" width="5.42578125" style="1" customWidth="1"/>
    <col min="10242" max="10242" width="3.28515625" style="1" customWidth="1"/>
    <col min="10243" max="10243" width="12.28515625" style="1" customWidth="1"/>
    <col min="10244" max="10244" width="3.42578125" style="1" customWidth="1"/>
    <col min="10245" max="10245" width="11.7109375" style="1" customWidth="1"/>
    <col min="10246" max="10249" width="9.140625" style="1"/>
    <col min="10250" max="10250" width="13.85546875" style="1" customWidth="1"/>
    <col min="10251" max="10251" width="10.85546875" style="1" bestFit="1" customWidth="1"/>
    <col min="10252" max="10254" width="9.140625" style="1"/>
    <col min="10255" max="10255" width="10.7109375" style="1" customWidth="1"/>
    <col min="10256" max="10496" width="9.140625" style="1"/>
    <col min="10497" max="10497" width="5.42578125" style="1" customWidth="1"/>
    <col min="10498" max="10498" width="3.28515625" style="1" customWidth="1"/>
    <col min="10499" max="10499" width="12.28515625" style="1" customWidth="1"/>
    <col min="10500" max="10500" width="3.42578125" style="1" customWidth="1"/>
    <col min="10501" max="10501" width="11.7109375" style="1" customWidth="1"/>
    <col min="10502" max="10505" width="9.140625" style="1"/>
    <col min="10506" max="10506" width="13.85546875" style="1" customWidth="1"/>
    <col min="10507" max="10507" width="10.85546875" style="1" bestFit="1" customWidth="1"/>
    <col min="10508" max="10510" width="9.140625" style="1"/>
    <col min="10511" max="10511" width="10.7109375" style="1" customWidth="1"/>
    <col min="10512" max="10752" width="9.140625" style="1"/>
    <col min="10753" max="10753" width="5.42578125" style="1" customWidth="1"/>
    <col min="10754" max="10754" width="3.28515625" style="1" customWidth="1"/>
    <col min="10755" max="10755" width="12.28515625" style="1" customWidth="1"/>
    <col min="10756" max="10756" width="3.42578125" style="1" customWidth="1"/>
    <col min="10757" max="10757" width="11.7109375" style="1" customWidth="1"/>
    <col min="10758" max="10761" width="9.140625" style="1"/>
    <col min="10762" max="10762" width="13.85546875" style="1" customWidth="1"/>
    <col min="10763" max="10763" width="10.85546875" style="1" bestFit="1" customWidth="1"/>
    <col min="10764" max="10766" width="9.140625" style="1"/>
    <col min="10767" max="10767" width="10.7109375" style="1" customWidth="1"/>
    <col min="10768" max="11008" width="9.140625" style="1"/>
    <col min="11009" max="11009" width="5.42578125" style="1" customWidth="1"/>
    <col min="11010" max="11010" width="3.28515625" style="1" customWidth="1"/>
    <col min="11011" max="11011" width="12.28515625" style="1" customWidth="1"/>
    <col min="11012" max="11012" width="3.42578125" style="1" customWidth="1"/>
    <col min="11013" max="11013" width="11.7109375" style="1" customWidth="1"/>
    <col min="11014" max="11017" width="9.140625" style="1"/>
    <col min="11018" max="11018" width="13.85546875" style="1" customWidth="1"/>
    <col min="11019" max="11019" width="10.85546875" style="1" bestFit="1" customWidth="1"/>
    <col min="11020" max="11022" width="9.140625" style="1"/>
    <col min="11023" max="11023" width="10.7109375" style="1" customWidth="1"/>
    <col min="11024" max="11264" width="9.140625" style="1"/>
    <col min="11265" max="11265" width="5.42578125" style="1" customWidth="1"/>
    <col min="11266" max="11266" width="3.28515625" style="1" customWidth="1"/>
    <col min="11267" max="11267" width="12.28515625" style="1" customWidth="1"/>
    <col min="11268" max="11268" width="3.42578125" style="1" customWidth="1"/>
    <col min="11269" max="11269" width="11.7109375" style="1" customWidth="1"/>
    <col min="11270" max="11273" width="9.140625" style="1"/>
    <col min="11274" max="11274" width="13.85546875" style="1" customWidth="1"/>
    <col min="11275" max="11275" width="10.85546875" style="1" bestFit="1" customWidth="1"/>
    <col min="11276" max="11278" width="9.140625" style="1"/>
    <col min="11279" max="11279" width="10.7109375" style="1" customWidth="1"/>
    <col min="11280" max="11520" width="9.140625" style="1"/>
    <col min="11521" max="11521" width="5.42578125" style="1" customWidth="1"/>
    <col min="11522" max="11522" width="3.28515625" style="1" customWidth="1"/>
    <col min="11523" max="11523" width="12.28515625" style="1" customWidth="1"/>
    <col min="11524" max="11524" width="3.42578125" style="1" customWidth="1"/>
    <col min="11525" max="11525" width="11.7109375" style="1" customWidth="1"/>
    <col min="11526" max="11529" width="9.140625" style="1"/>
    <col min="11530" max="11530" width="13.85546875" style="1" customWidth="1"/>
    <col min="11531" max="11531" width="10.85546875" style="1" bestFit="1" customWidth="1"/>
    <col min="11532" max="11534" width="9.140625" style="1"/>
    <col min="11535" max="11535" width="10.7109375" style="1" customWidth="1"/>
    <col min="11536" max="11776" width="9.140625" style="1"/>
    <col min="11777" max="11777" width="5.42578125" style="1" customWidth="1"/>
    <col min="11778" max="11778" width="3.28515625" style="1" customWidth="1"/>
    <col min="11779" max="11779" width="12.28515625" style="1" customWidth="1"/>
    <col min="11780" max="11780" width="3.42578125" style="1" customWidth="1"/>
    <col min="11781" max="11781" width="11.7109375" style="1" customWidth="1"/>
    <col min="11782" max="11785" width="9.140625" style="1"/>
    <col min="11786" max="11786" width="13.85546875" style="1" customWidth="1"/>
    <col min="11787" max="11787" width="10.85546875" style="1" bestFit="1" customWidth="1"/>
    <col min="11788" max="11790" width="9.140625" style="1"/>
    <col min="11791" max="11791" width="10.7109375" style="1" customWidth="1"/>
    <col min="11792" max="12032" width="9.140625" style="1"/>
    <col min="12033" max="12033" width="5.42578125" style="1" customWidth="1"/>
    <col min="12034" max="12034" width="3.28515625" style="1" customWidth="1"/>
    <col min="12035" max="12035" width="12.28515625" style="1" customWidth="1"/>
    <col min="12036" max="12036" width="3.42578125" style="1" customWidth="1"/>
    <col min="12037" max="12037" width="11.7109375" style="1" customWidth="1"/>
    <col min="12038" max="12041" width="9.140625" style="1"/>
    <col min="12042" max="12042" width="13.85546875" style="1" customWidth="1"/>
    <col min="12043" max="12043" width="10.85546875" style="1" bestFit="1" customWidth="1"/>
    <col min="12044" max="12046" width="9.140625" style="1"/>
    <col min="12047" max="12047" width="10.7109375" style="1" customWidth="1"/>
    <col min="12048" max="12288" width="9.140625" style="1"/>
    <col min="12289" max="12289" width="5.42578125" style="1" customWidth="1"/>
    <col min="12290" max="12290" width="3.28515625" style="1" customWidth="1"/>
    <col min="12291" max="12291" width="12.28515625" style="1" customWidth="1"/>
    <col min="12292" max="12292" width="3.42578125" style="1" customWidth="1"/>
    <col min="12293" max="12293" width="11.7109375" style="1" customWidth="1"/>
    <col min="12294" max="12297" width="9.140625" style="1"/>
    <col min="12298" max="12298" width="13.85546875" style="1" customWidth="1"/>
    <col min="12299" max="12299" width="10.85546875" style="1" bestFit="1" customWidth="1"/>
    <col min="12300" max="12302" width="9.140625" style="1"/>
    <col min="12303" max="12303" width="10.7109375" style="1" customWidth="1"/>
    <col min="12304" max="12544" width="9.140625" style="1"/>
    <col min="12545" max="12545" width="5.42578125" style="1" customWidth="1"/>
    <col min="12546" max="12546" width="3.28515625" style="1" customWidth="1"/>
    <col min="12547" max="12547" width="12.28515625" style="1" customWidth="1"/>
    <col min="12548" max="12548" width="3.42578125" style="1" customWidth="1"/>
    <col min="12549" max="12549" width="11.7109375" style="1" customWidth="1"/>
    <col min="12550" max="12553" width="9.140625" style="1"/>
    <col min="12554" max="12554" width="13.85546875" style="1" customWidth="1"/>
    <col min="12555" max="12555" width="10.85546875" style="1" bestFit="1" customWidth="1"/>
    <col min="12556" max="12558" width="9.140625" style="1"/>
    <col min="12559" max="12559" width="10.7109375" style="1" customWidth="1"/>
    <col min="12560" max="12800" width="9.140625" style="1"/>
    <col min="12801" max="12801" width="5.42578125" style="1" customWidth="1"/>
    <col min="12802" max="12802" width="3.28515625" style="1" customWidth="1"/>
    <col min="12803" max="12803" width="12.28515625" style="1" customWidth="1"/>
    <col min="12804" max="12804" width="3.42578125" style="1" customWidth="1"/>
    <col min="12805" max="12805" width="11.7109375" style="1" customWidth="1"/>
    <col min="12806" max="12809" width="9.140625" style="1"/>
    <col min="12810" max="12810" width="13.85546875" style="1" customWidth="1"/>
    <col min="12811" max="12811" width="10.85546875" style="1" bestFit="1" customWidth="1"/>
    <col min="12812" max="12814" width="9.140625" style="1"/>
    <col min="12815" max="12815" width="10.7109375" style="1" customWidth="1"/>
    <col min="12816" max="13056" width="9.140625" style="1"/>
    <col min="13057" max="13057" width="5.42578125" style="1" customWidth="1"/>
    <col min="13058" max="13058" width="3.28515625" style="1" customWidth="1"/>
    <col min="13059" max="13059" width="12.28515625" style="1" customWidth="1"/>
    <col min="13060" max="13060" width="3.42578125" style="1" customWidth="1"/>
    <col min="13061" max="13061" width="11.7109375" style="1" customWidth="1"/>
    <col min="13062" max="13065" width="9.140625" style="1"/>
    <col min="13066" max="13066" width="13.85546875" style="1" customWidth="1"/>
    <col min="13067" max="13067" width="10.85546875" style="1" bestFit="1" customWidth="1"/>
    <col min="13068" max="13070" width="9.140625" style="1"/>
    <col min="13071" max="13071" width="10.7109375" style="1" customWidth="1"/>
    <col min="13072" max="13312" width="9.140625" style="1"/>
    <col min="13313" max="13313" width="5.42578125" style="1" customWidth="1"/>
    <col min="13314" max="13314" width="3.28515625" style="1" customWidth="1"/>
    <col min="13315" max="13315" width="12.28515625" style="1" customWidth="1"/>
    <col min="13316" max="13316" width="3.42578125" style="1" customWidth="1"/>
    <col min="13317" max="13317" width="11.7109375" style="1" customWidth="1"/>
    <col min="13318" max="13321" width="9.140625" style="1"/>
    <col min="13322" max="13322" width="13.85546875" style="1" customWidth="1"/>
    <col min="13323" max="13323" width="10.85546875" style="1" bestFit="1" customWidth="1"/>
    <col min="13324" max="13326" width="9.140625" style="1"/>
    <col min="13327" max="13327" width="10.7109375" style="1" customWidth="1"/>
    <col min="13328" max="13568" width="9.140625" style="1"/>
    <col min="13569" max="13569" width="5.42578125" style="1" customWidth="1"/>
    <col min="13570" max="13570" width="3.28515625" style="1" customWidth="1"/>
    <col min="13571" max="13571" width="12.28515625" style="1" customWidth="1"/>
    <col min="13572" max="13572" width="3.42578125" style="1" customWidth="1"/>
    <col min="13573" max="13573" width="11.7109375" style="1" customWidth="1"/>
    <col min="13574" max="13577" width="9.140625" style="1"/>
    <col min="13578" max="13578" width="13.85546875" style="1" customWidth="1"/>
    <col min="13579" max="13579" width="10.85546875" style="1" bestFit="1" customWidth="1"/>
    <col min="13580" max="13582" width="9.140625" style="1"/>
    <col min="13583" max="13583" width="10.7109375" style="1" customWidth="1"/>
    <col min="13584" max="13824" width="9.140625" style="1"/>
    <col min="13825" max="13825" width="5.42578125" style="1" customWidth="1"/>
    <col min="13826" max="13826" width="3.28515625" style="1" customWidth="1"/>
    <col min="13827" max="13827" width="12.28515625" style="1" customWidth="1"/>
    <col min="13828" max="13828" width="3.42578125" style="1" customWidth="1"/>
    <col min="13829" max="13829" width="11.7109375" style="1" customWidth="1"/>
    <col min="13830" max="13833" width="9.140625" style="1"/>
    <col min="13834" max="13834" width="13.85546875" style="1" customWidth="1"/>
    <col min="13835" max="13835" width="10.85546875" style="1" bestFit="1" customWidth="1"/>
    <col min="13836" max="13838" width="9.140625" style="1"/>
    <col min="13839" max="13839" width="10.7109375" style="1" customWidth="1"/>
    <col min="13840" max="14080" width="9.140625" style="1"/>
    <col min="14081" max="14081" width="5.42578125" style="1" customWidth="1"/>
    <col min="14082" max="14082" width="3.28515625" style="1" customWidth="1"/>
    <col min="14083" max="14083" width="12.28515625" style="1" customWidth="1"/>
    <col min="14084" max="14084" width="3.42578125" style="1" customWidth="1"/>
    <col min="14085" max="14085" width="11.7109375" style="1" customWidth="1"/>
    <col min="14086" max="14089" width="9.140625" style="1"/>
    <col min="14090" max="14090" width="13.85546875" style="1" customWidth="1"/>
    <col min="14091" max="14091" width="10.85546875" style="1" bestFit="1" customWidth="1"/>
    <col min="14092" max="14094" width="9.140625" style="1"/>
    <col min="14095" max="14095" width="10.7109375" style="1" customWidth="1"/>
    <col min="14096" max="14336" width="9.140625" style="1"/>
    <col min="14337" max="14337" width="5.42578125" style="1" customWidth="1"/>
    <col min="14338" max="14338" width="3.28515625" style="1" customWidth="1"/>
    <col min="14339" max="14339" width="12.28515625" style="1" customWidth="1"/>
    <col min="14340" max="14340" width="3.42578125" style="1" customWidth="1"/>
    <col min="14341" max="14341" width="11.7109375" style="1" customWidth="1"/>
    <col min="14342" max="14345" width="9.140625" style="1"/>
    <col min="14346" max="14346" width="13.85546875" style="1" customWidth="1"/>
    <col min="14347" max="14347" width="10.85546875" style="1" bestFit="1" customWidth="1"/>
    <col min="14348" max="14350" width="9.140625" style="1"/>
    <col min="14351" max="14351" width="10.7109375" style="1" customWidth="1"/>
    <col min="14352" max="14592" width="9.140625" style="1"/>
    <col min="14593" max="14593" width="5.42578125" style="1" customWidth="1"/>
    <col min="14594" max="14594" width="3.28515625" style="1" customWidth="1"/>
    <col min="14595" max="14595" width="12.28515625" style="1" customWidth="1"/>
    <col min="14596" max="14596" width="3.42578125" style="1" customWidth="1"/>
    <col min="14597" max="14597" width="11.7109375" style="1" customWidth="1"/>
    <col min="14598" max="14601" width="9.140625" style="1"/>
    <col min="14602" max="14602" width="13.85546875" style="1" customWidth="1"/>
    <col min="14603" max="14603" width="10.85546875" style="1" bestFit="1" customWidth="1"/>
    <col min="14604" max="14606" width="9.140625" style="1"/>
    <col min="14607" max="14607" width="10.7109375" style="1" customWidth="1"/>
    <col min="14608" max="14848" width="9.140625" style="1"/>
    <col min="14849" max="14849" width="5.42578125" style="1" customWidth="1"/>
    <col min="14850" max="14850" width="3.28515625" style="1" customWidth="1"/>
    <col min="14851" max="14851" width="12.28515625" style="1" customWidth="1"/>
    <col min="14852" max="14852" width="3.42578125" style="1" customWidth="1"/>
    <col min="14853" max="14853" width="11.7109375" style="1" customWidth="1"/>
    <col min="14854" max="14857" width="9.140625" style="1"/>
    <col min="14858" max="14858" width="13.85546875" style="1" customWidth="1"/>
    <col min="14859" max="14859" width="10.85546875" style="1" bestFit="1" customWidth="1"/>
    <col min="14860" max="14862" width="9.140625" style="1"/>
    <col min="14863" max="14863" width="10.7109375" style="1" customWidth="1"/>
    <col min="14864" max="15104" width="9.140625" style="1"/>
    <col min="15105" max="15105" width="5.42578125" style="1" customWidth="1"/>
    <col min="15106" max="15106" width="3.28515625" style="1" customWidth="1"/>
    <col min="15107" max="15107" width="12.28515625" style="1" customWidth="1"/>
    <col min="15108" max="15108" width="3.42578125" style="1" customWidth="1"/>
    <col min="15109" max="15109" width="11.7109375" style="1" customWidth="1"/>
    <col min="15110" max="15113" width="9.140625" style="1"/>
    <col min="15114" max="15114" width="13.85546875" style="1" customWidth="1"/>
    <col min="15115" max="15115" width="10.85546875" style="1" bestFit="1" customWidth="1"/>
    <col min="15116" max="15118" width="9.140625" style="1"/>
    <col min="15119" max="15119" width="10.7109375" style="1" customWidth="1"/>
    <col min="15120" max="15360" width="9.140625" style="1"/>
    <col min="15361" max="15361" width="5.42578125" style="1" customWidth="1"/>
    <col min="15362" max="15362" width="3.28515625" style="1" customWidth="1"/>
    <col min="15363" max="15363" width="12.28515625" style="1" customWidth="1"/>
    <col min="15364" max="15364" width="3.42578125" style="1" customWidth="1"/>
    <col min="15365" max="15365" width="11.7109375" style="1" customWidth="1"/>
    <col min="15366" max="15369" width="9.140625" style="1"/>
    <col min="15370" max="15370" width="13.85546875" style="1" customWidth="1"/>
    <col min="15371" max="15371" width="10.85546875" style="1" bestFit="1" customWidth="1"/>
    <col min="15372" max="15374" width="9.140625" style="1"/>
    <col min="15375" max="15375" width="10.7109375" style="1" customWidth="1"/>
    <col min="15376" max="15616" width="9.140625" style="1"/>
    <col min="15617" max="15617" width="5.42578125" style="1" customWidth="1"/>
    <col min="15618" max="15618" width="3.28515625" style="1" customWidth="1"/>
    <col min="15619" max="15619" width="12.28515625" style="1" customWidth="1"/>
    <col min="15620" max="15620" width="3.42578125" style="1" customWidth="1"/>
    <col min="15621" max="15621" width="11.7109375" style="1" customWidth="1"/>
    <col min="15622" max="15625" width="9.140625" style="1"/>
    <col min="15626" max="15626" width="13.85546875" style="1" customWidth="1"/>
    <col min="15627" max="15627" width="10.85546875" style="1" bestFit="1" customWidth="1"/>
    <col min="15628" max="15630" width="9.140625" style="1"/>
    <col min="15631" max="15631" width="10.7109375" style="1" customWidth="1"/>
    <col min="15632" max="15872" width="9.140625" style="1"/>
    <col min="15873" max="15873" width="5.42578125" style="1" customWidth="1"/>
    <col min="15874" max="15874" width="3.28515625" style="1" customWidth="1"/>
    <col min="15875" max="15875" width="12.28515625" style="1" customWidth="1"/>
    <col min="15876" max="15876" width="3.42578125" style="1" customWidth="1"/>
    <col min="15877" max="15877" width="11.7109375" style="1" customWidth="1"/>
    <col min="15878" max="15881" width="9.140625" style="1"/>
    <col min="15882" max="15882" width="13.85546875" style="1" customWidth="1"/>
    <col min="15883" max="15883" width="10.85546875" style="1" bestFit="1" customWidth="1"/>
    <col min="15884" max="15886" width="9.140625" style="1"/>
    <col min="15887" max="15887" width="10.7109375" style="1" customWidth="1"/>
    <col min="15888" max="16128" width="9.140625" style="1"/>
    <col min="16129" max="16129" width="5.42578125" style="1" customWidth="1"/>
    <col min="16130" max="16130" width="3.28515625" style="1" customWidth="1"/>
    <col min="16131" max="16131" width="12.28515625" style="1" customWidth="1"/>
    <col min="16132" max="16132" width="3.42578125" style="1" customWidth="1"/>
    <col min="16133" max="16133" width="11.7109375" style="1" customWidth="1"/>
    <col min="16134" max="16137" width="9.140625" style="1"/>
    <col min="16138" max="16138" width="13.85546875" style="1" customWidth="1"/>
    <col min="16139" max="16139" width="10.85546875" style="1" bestFit="1" customWidth="1"/>
    <col min="16140" max="16142" width="9.140625" style="1"/>
    <col min="16143" max="16143" width="10.7109375" style="1" customWidth="1"/>
    <col min="16144" max="16384" width="9.140625" style="1"/>
  </cols>
  <sheetData>
    <row r="1" spans="2:13" ht="22.5" customHeight="1" x14ac:dyDescent="0.2"/>
    <row r="3" spans="2:13" x14ac:dyDescent="0.2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3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3" x14ac:dyDescent="0.2">
      <c r="B5" s="54" t="s">
        <v>1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7" spans="2:13" x14ac:dyDescent="0.2">
      <c r="M7" s="3"/>
    </row>
    <row r="8" spans="2:13" x14ac:dyDescent="0.2">
      <c r="I8" s="4" t="s">
        <v>2</v>
      </c>
      <c r="K8" s="40">
        <v>12</v>
      </c>
    </row>
    <row r="9" spans="2:13" x14ac:dyDescent="0.2">
      <c r="I9" s="9" t="s">
        <v>88</v>
      </c>
      <c r="K9" s="1">
        <v>8</v>
      </c>
    </row>
    <row r="12" spans="2:13" x14ac:dyDescent="0.2">
      <c r="B12" s="1" t="s">
        <v>3</v>
      </c>
    </row>
    <row r="14" spans="2:13" ht="27.75" customHeight="1" x14ac:dyDescent="0.2">
      <c r="C14" s="55" t="s">
        <v>4</v>
      </c>
      <c r="D14" s="56"/>
      <c r="E14" s="57"/>
      <c r="F14" s="58"/>
      <c r="G14" s="59"/>
      <c r="H14" s="59"/>
      <c r="I14" s="59"/>
      <c r="J14" s="60"/>
      <c r="K14" s="6">
        <f>'[1]зар.плата педагог '!AJ17</f>
        <v>1829.1649122807021</v>
      </c>
    </row>
    <row r="15" spans="2:13" x14ac:dyDescent="0.2">
      <c r="C15" s="61"/>
      <c r="D15" s="62"/>
      <c r="E15" s="63"/>
      <c r="F15" s="63"/>
      <c r="G15" s="63"/>
      <c r="H15" s="63"/>
      <c r="I15" s="63"/>
      <c r="J15" s="63"/>
      <c r="K15" s="64"/>
    </row>
    <row r="16" spans="2:13" x14ac:dyDescent="0.2">
      <c r="C16" s="61" t="s">
        <v>5</v>
      </c>
      <c r="D16" s="62"/>
      <c r="E16" s="62"/>
      <c r="F16" s="62"/>
      <c r="G16" s="62"/>
      <c r="H16" s="62"/>
      <c r="I16" s="62"/>
      <c r="J16" s="65"/>
      <c r="K16" s="7">
        <f>K14</f>
        <v>1829.1649122807021</v>
      </c>
    </row>
    <row r="17" spans="2:11" x14ac:dyDescent="0.2"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2">
      <c r="B18" s="9" t="s">
        <v>6</v>
      </c>
      <c r="K18" s="10"/>
    </row>
    <row r="19" spans="2:11" x14ac:dyDescent="0.2">
      <c r="C19" s="11">
        <f>K14</f>
        <v>1829.1649122807021</v>
      </c>
      <c r="D19" s="11"/>
      <c r="E19" s="9" t="s">
        <v>7</v>
      </c>
      <c r="K19" s="10">
        <f>(K14)*30.2%</f>
        <v>552.40780350877196</v>
      </c>
    </row>
    <row r="20" spans="2:11" x14ac:dyDescent="0.2">
      <c r="K20" s="10"/>
    </row>
    <row r="21" spans="2:11" x14ac:dyDescent="0.2">
      <c r="K21" s="10"/>
    </row>
    <row r="22" spans="2:11" x14ac:dyDescent="0.2">
      <c r="B22" s="1" t="s">
        <v>8</v>
      </c>
      <c r="F22" s="3">
        <f>'[2]к-т накл.расходов общий юг'!$I$22</f>
        <v>1.0491866855583512</v>
      </c>
      <c r="K22" s="10">
        <f>K16*F22</f>
        <v>1919.135471655422</v>
      </c>
    </row>
    <row r="23" spans="2:11" x14ac:dyDescent="0.2">
      <c r="C23" s="12"/>
      <c r="D23" s="12"/>
      <c r="E23" s="13"/>
      <c r="K23" s="10"/>
    </row>
    <row r="24" spans="2:11" x14ac:dyDescent="0.2">
      <c r="B24" s="1" t="s">
        <v>9</v>
      </c>
      <c r="C24" s="1" t="s">
        <v>10</v>
      </c>
      <c r="K24" s="10">
        <f>'[1]материальные затраты'!F19/12</f>
        <v>2763.3224999999998</v>
      </c>
    </row>
    <row r="25" spans="2:11" x14ac:dyDescent="0.2">
      <c r="K25" s="10"/>
    </row>
    <row r="26" spans="2:11" x14ac:dyDescent="0.2">
      <c r="F26" s="1" t="s">
        <v>11</v>
      </c>
      <c r="K26" s="10">
        <f>SUM(K16:K24)</f>
        <v>7064.0306874448961</v>
      </c>
    </row>
    <row r="27" spans="2:11" x14ac:dyDescent="0.2">
      <c r="K27" s="10"/>
    </row>
    <row r="28" spans="2:11" x14ac:dyDescent="0.2">
      <c r="K28" s="10"/>
    </row>
    <row r="29" spans="2:11" x14ac:dyDescent="0.2">
      <c r="F29" s="14" t="s">
        <v>12</v>
      </c>
      <c r="G29" s="15"/>
      <c r="H29" s="16">
        <v>0.2</v>
      </c>
      <c r="K29" s="10">
        <f>K26*H29</f>
        <v>1412.8061374889794</v>
      </c>
    </row>
    <row r="30" spans="2:11" x14ac:dyDescent="0.2">
      <c r="K30" s="10"/>
    </row>
    <row r="31" spans="2:11" x14ac:dyDescent="0.2">
      <c r="K31" s="10"/>
    </row>
    <row r="32" spans="2:11" x14ac:dyDescent="0.2">
      <c r="F32" s="1" t="s">
        <v>13</v>
      </c>
      <c r="K32" s="10">
        <f>K26+K29</f>
        <v>8476.8368249338746</v>
      </c>
    </row>
    <row r="33" spans="3:14" x14ac:dyDescent="0.2">
      <c r="K33" s="10"/>
    </row>
    <row r="34" spans="3:14" x14ac:dyDescent="0.2">
      <c r="K34" s="10"/>
    </row>
    <row r="35" spans="3:14" x14ac:dyDescent="0.2">
      <c r="F35" s="1" t="s">
        <v>14</v>
      </c>
      <c r="K35" s="17">
        <v>704</v>
      </c>
      <c r="M35" s="18">
        <f>K35*100/528-100</f>
        <v>33.333333333333343</v>
      </c>
      <c r="N35" s="19" t="s">
        <v>15</v>
      </c>
    </row>
    <row r="36" spans="3:14" x14ac:dyDescent="0.2">
      <c r="K36" s="20"/>
    </row>
    <row r="37" spans="3:14" x14ac:dyDescent="0.2">
      <c r="F37" s="9" t="s">
        <v>16</v>
      </c>
      <c r="K37" s="83">
        <f>K35/8</f>
        <v>88</v>
      </c>
    </row>
    <row r="38" spans="3:14" x14ac:dyDescent="0.2">
      <c r="K38" s="3"/>
    </row>
    <row r="39" spans="3:14" x14ac:dyDescent="0.2">
      <c r="K39" s="3"/>
    </row>
    <row r="42" spans="3:14" ht="14.25" x14ac:dyDescent="0.2">
      <c r="C42" s="21" t="s">
        <v>17</v>
      </c>
      <c r="D42" s="22"/>
    </row>
    <row r="43" spans="3:14" x14ac:dyDescent="0.2">
      <c r="C43" s="21" t="s">
        <v>18</v>
      </c>
      <c r="D43" s="23"/>
    </row>
    <row r="44" spans="3:14" x14ac:dyDescent="0.2">
      <c r="C44" s="24" t="s">
        <v>19</v>
      </c>
      <c r="D44" s="25"/>
    </row>
    <row r="45" spans="3:14" x14ac:dyDescent="0.2">
      <c r="C45" s="24" t="s">
        <v>20</v>
      </c>
      <c r="D45" s="25"/>
    </row>
    <row r="47" spans="3:14" x14ac:dyDescent="0.2">
      <c r="C47" s="9"/>
      <c r="D47" s="9"/>
    </row>
  </sheetData>
  <mergeCells count="6">
    <mergeCell ref="C16:J16"/>
    <mergeCell ref="B3:L3"/>
    <mergeCell ref="B5:L5"/>
    <mergeCell ref="C14:E14"/>
    <mergeCell ref="F14:J14"/>
    <mergeCell ref="C15:K15"/>
  </mergeCells>
  <pageMargins left="0.55118110236220474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47"/>
  <sheetViews>
    <sheetView workbookViewId="0">
      <selection activeCell="H9" sqref="H9: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0.7109375" style="1" customWidth="1"/>
    <col min="4" max="4" width="11.71093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0.7109375" style="1" customWidth="1"/>
    <col min="260" max="260" width="11.71093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0.7109375" style="1" customWidth="1"/>
    <col min="516" max="516" width="11.71093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0.7109375" style="1" customWidth="1"/>
    <col min="772" max="772" width="11.71093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0.7109375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0.7109375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0.7109375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0.7109375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0.7109375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0.7109375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0.7109375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0.7109375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0.7109375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0.7109375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0.7109375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0.7109375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0.7109375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0.7109375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0.7109375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0.7109375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0.7109375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0.7109375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0.7109375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0.7109375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0.7109375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0.7109375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0.7109375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0.7109375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0.7109375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0.7109375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0.7109375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0.7109375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0.7109375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0.7109375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0.7109375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0.7109375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0.7109375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0.7109375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0.7109375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0.7109375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0.7109375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0.7109375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0.7109375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0.7109375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0.7109375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0.7109375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0.7109375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0.7109375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0.7109375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0.7109375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0.7109375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0.7109375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0.7109375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0.7109375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0.7109375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0.7109375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0.7109375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0.7109375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0.7109375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0.7109375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0.7109375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0.7109375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0.7109375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0.7109375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ht="36.75" customHeight="1" x14ac:dyDescent="0.2">
      <c r="B5" s="66" t="s">
        <v>61</v>
      </c>
      <c r="C5" s="66"/>
      <c r="D5" s="66"/>
      <c r="E5" s="66"/>
      <c r="F5" s="66"/>
      <c r="G5" s="66"/>
      <c r="H5" s="66"/>
      <c r="I5" s="66"/>
      <c r="J5" s="66"/>
      <c r="K5" s="66"/>
    </row>
    <row r="7" spans="2:12" x14ac:dyDescent="0.2">
      <c r="L7" s="3"/>
    </row>
    <row r="8" spans="2:12" x14ac:dyDescent="0.2">
      <c r="H8" s="27" t="s">
        <v>37</v>
      </c>
    </row>
    <row r="9" spans="2:12" ht="39.75" customHeight="1" x14ac:dyDescent="0.25">
      <c r="H9" s="85" t="s">
        <v>88</v>
      </c>
      <c r="I9" s="86"/>
      <c r="J9" s="5">
        <v>4</v>
      </c>
    </row>
    <row r="12" spans="2:12" x14ac:dyDescent="0.2">
      <c r="B12" s="1" t="s">
        <v>3</v>
      </c>
    </row>
    <row r="14" spans="2:12" x14ac:dyDescent="0.2">
      <c r="C14" s="79" t="s">
        <v>62</v>
      </c>
      <c r="D14" s="80"/>
      <c r="E14" s="58"/>
      <c r="F14" s="59"/>
      <c r="G14" s="59"/>
      <c r="H14" s="59"/>
      <c r="I14" s="60"/>
      <c r="J14" s="6">
        <f>'[11]зар.плата педагог'!AJ17</f>
        <v>729.90715249662628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729.90715249662628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729.90715249662628</v>
      </c>
      <c r="D19" s="9" t="s">
        <v>7</v>
      </c>
      <c r="J19" s="10">
        <f>(J14)*30.2%</f>
        <v>220.43196005398113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765.80886609326933</v>
      </c>
    </row>
    <row r="23" spans="2:10" x14ac:dyDescent="0.2">
      <c r="C23" s="12"/>
      <c r="D23" s="31"/>
      <c r="J23" s="10"/>
    </row>
    <row r="24" spans="2:10" x14ac:dyDescent="0.2">
      <c r="B24" s="1" t="s">
        <v>26</v>
      </c>
      <c r="C24" s="1" t="s">
        <v>10</v>
      </c>
      <c r="J24" s="10">
        <f>'[11]матер затраты'!F19/12</f>
        <v>1516.2708333333333</v>
      </c>
    </row>
    <row r="25" spans="2:10" x14ac:dyDescent="0.2">
      <c r="J25" s="10"/>
    </row>
    <row r="26" spans="2:10" x14ac:dyDescent="0.2">
      <c r="E26" s="1" t="s">
        <v>11</v>
      </c>
      <c r="J26" s="10">
        <f>SUM(J16:J24)</f>
        <v>3232.4188119772098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56</v>
      </c>
      <c r="F29" s="15"/>
      <c r="J29" s="10">
        <f>J26*20%</f>
        <v>646.483762395442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10">
        <f>J26+J29</f>
        <v>3878.9025743726515</v>
      </c>
    </row>
    <row r="33" spans="3:10" x14ac:dyDescent="0.2">
      <c r="J33" s="10"/>
    </row>
    <row r="34" spans="3:10" x14ac:dyDescent="0.2">
      <c r="J34" s="10"/>
    </row>
    <row r="35" spans="3:10" x14ac:dyDescent="0.2">
      <c r="E35" s="1" t="s">
        <v>14</v>
      </c>
      <c r="J35" s="17">
        <v>648</v>
      </c>
    </row>
    <row r="36" spans="3:10" x14ac:dyDescent="0.2">
      <c r="J36" s="17"/>
    </row>
    <row r="37" spans="3:10" x14ac:dyDescent="0.2">
      <c r="E37" s="1" t="s">
        <v>28</v>
      </c>
      <c r="J37" s="83">
        <f>J35/4</f>
        <v>162</v>
      </c>
    </row>
    <row r="38" spans="3:10" x14ac:dyDescent="0.2">
      <c r="J38" s="3"/>
    </row>
    <row r="39" spans="3:10" x14ac:dyDescent="0.2">
      <c r="J39" s="3"/>
    </row>
    <row r="42" spans="3:10" x14ac:dyDescent="0.2">
      <c r="C42" s="21" t="s">
        <v>17</v>
      </c>
      <c r="D42" s="39"/>
    </row>
    <row r="43" spans="3:10" x14ac:dyDescent="0.2">
      <c r="C43" s="21" t="s">
        <v>18</v>
      </c>
      <c r="D43" s="39"/>
    </row>
    <row r="44" spans="3:10" x14ac:dyDescent="0.2">
      <c r="C44" s="24" t="s">
        <v>63</v>
      </c>
    </row>
    <row r="45" spans="3:10" x14ac:dyDescent="0.2">
      <c r="C45" s="24" t="s">
        <v>20</v>
      </c>
    </row>
    <row r="46" spans="3:10" ht="15" x14ac:dyDescent="0.2">
      <c r="C46" s="45"/>
    </row>
    <row r="47" spans="3:10" x14ac:dyDescent="0.2">
      <c r="C47" s="9"/>
    </row>
  </sheetData>
  <mergeCells count="7">
    <mergeCell ref="D16:I16"/>
    <mergeCell ref="H9:I9"/>
    <mergeCell ref="B3:K3"/>
    <mergeCell ref="B5:K5"/>
    <mergeCell ref="C14:D14"/>
    <mergeCell ref="E14:I14"/>
    <mergeCell ref="C15:J15"/>
  </mergeCells>
  <pageMargins left="0.55118110236220474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47"/>
  <sheetViews>
    <sheetView workbookViewId="0">
      <selection activeCell="H9" sqref="H9: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3.7109375" style="1" customWidth="1"/>
    <col min="4" max="4" width="11.71093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3.7109375" style="1" customWidth="1"/>
    <col min="260" max="260" width="11.71093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3.7109375" style="1" customWidth="1"/>
    <col min="516" max="516" width="11.71093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3.7109375" style="1" customWidth="1"/>
    <col min="772" max="772" width="11.71093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3.7109375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3.7109375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3.7109375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3.7109375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3.7109375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3.7109375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3.7109375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3.7109375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3.7109375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3.7109375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3.7109375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3.7109375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3.7109375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3.7109375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3.7109375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3.7109375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3.7109375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3.7109375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3.7109375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3.7109375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3.7109375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3.7109375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3.7109375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3.7109375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3.7109375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3.7109375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3.7109375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3.7109375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3.7109375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3.7109375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3.7109375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3.7109375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3.7109375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3.7109375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3.7109375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3.7109375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3.7109375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3.7109375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3.7109375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3.7109375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3.7109375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3.7109375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3.7109375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3.7109375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3.7109375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3.7109375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3.7109375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3.7109375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3.7109375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3.7109375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3.7109375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3.7109375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3.7109375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3.7109375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3.7109375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3.7109375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3.7109375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3.7109375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3.7109375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3.7109375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ht="35.25" customHeight="1" x14ac:dyDescent="0.2">
      <c r="B5" s="66" t="s">
        <v>64</v>
      </c>
      <c r="C5" s="66"/>
      <c r="D5" s="66"/>
      <c r="E5" s="66"/>
      <c r="F5" s="66"/>
      <c r="G5" s="66"/>
      <c r="H5" s="66"/>
      <c r="I5" s="66"/>
      <c r="J5" s="66"/>
      <c r="K5" s="66"/>
    </row>
    <row r="7" spans="2:12" x14ac:dyDescent="0.2">
      <c r="L7" s="3"/>
    </row>
    <row r="8" spans="2:12" x14ac:dyDescent="0.2">
      <c r="H8" s="27" t="s">
        <v>37</v>
      </c>
    </row>
    <row r="9" spans="2:12" ht="34.5" customHeight="1" x14ac:dyDescent="0.25">
      <c r="H9" s="85" t="s">
        <v>88</v>
      </c>
      <c r="I9" s="86"/>
      <c r="J9" s="5">
        <v>8</v>
      </c>
    </row>
    <row r="12" spans="2:12" x14ac:dyDescent="0.2">
      <c r="B12" s="1" t="s">
        <v>3</v>
      </c>
    </row>
    <row r="14" spans="2:12" x14ac:dyDescent="0.2">
      <c r="C14" s="33" t="s">
        <v>65</v>
      </c>
      <c r="D14" s="34"/>
      <c r="E14" s="58"/>
      <c r="F14" s="59"/>
      <c r="G14" s="59"/>
      <c r="H14" s="59"/>
      <c r="I14" s="60"/>
      <c r="J14" s="6">
        <f>'[12]зар.плата педагог'!AJ17</f>
        <v>1600.5192982456142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1600.5192982456142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1600.5192982456142</v>
      </c>
      <c r="D19" s="9" t="s">
        <v>7</v>
      </c>
      <c r="J19" s="10">
        <f>(J14)*30.2%</f>
        <v>483.35682807017548</v>
      </c>
    </row>
    <row r="20" spans="2:10" x14ac:dyDescent="0.2">
      <c r="C20" s="11"/>
      <c r="D20" s="9"/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1679.243537698494</v>
      </c>
    </row>
    <row r="23" spans="2:10" x14ac:dyDescent="0.2">
      <c r="C23" s="12"/>
      <c r="D23" s="31"/>
      <c r="J23" s="10"/>
    </row>
    <row r="24" spans="2:10" x14ac:dyDescent="0.2">
      <c r="B24" s="9" t="s">
        <v>35</v>
      </c>
      <c r="J24" s="10">
        <f>'[12]матер затраты'!F10/12</f>
        <v>1008.3224999999999</v>
      </c>
    </row>
    <row r="25" spans="2:10" x14ac:dyDescent="0.2">
      <c r="J25" s="10"/>
    </row>
    <row r="26" spans="2:10" x14ac:dyDescent="0.2">
      <c r="E26" s="1" t="s">
        <v>11</v>
      </c>
      <c r="J26" s="10">
        <f>SUM(J16:J24)</f>
        <v>4771.4421640142837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27</v>
      </c>
      <c r="F29" s="15"/>
      <c r="G29" s="16">
        <v>0.2</v>
      </c>
      <c r="J29" s="10">
        <f>J26*G29</f>
        <v>954.28843280285673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10">
        <f>J26+J29</f>
        <v>5725.7305968171404</v>
      </c>
    </row>
    <row r="33" spans="3:14" x14ac:dyDescent="0.2">
      <c r="J33" s="10"/>
    </row>
    <row r="34" spans="3:14" x14ac:dyDescent="0.2">
      <c r="J34" s="10"/>
    </row>
    <row r="35" spans="3:14" x14ac:dyDescent="0.2">
      <c r="E35" s="1" t="s">
        <v>14</v>
      </c>
      <c r="J35" s="46">
        <v>952</v>
      </c>
      <c r="K35" s="9"/>
      <c r="L35" s="19">
        <v>692.88</v>
      </c>
      <c r="M35" s="19">
        <f>L35/J35</f>
        <v>0.7278151260504202</v>
      </c>
      <c r="N35" s="9"/>
    </row>
    <row r="36" spans="3:14" x14ac:dyDescent="0.2">
      <c r="E36" s="9"/>
      <c r="G36" s="47"/>
      <c r="J36" s="17"/>
      <c r="K36" s="9"/>
      <c r="L36" s="9"/>
      <c r="M36" s="9"/>
      <c r="N36" s="9"/>
    </row>
    <row r="37" spans="3:14" x14ac:dyDescent="0.2">
      <c r="E37" s="1" t="s">
        <v>28</v>
      </c>
      <c r="J37" s="83">
        <f>J35/8</f>
        <v>119</v>
      </c>
    </row>
    <row r="38" spans="3:14" x14ac:dyDescent="0.2">
      <c r="J38" s="3"/>
    </row>
    <row r="39" spans="3:14" x14ac:dyDescent="0.2">
      <c r="J39" s="3"/>
    </row>
    <row r="42" spans="3:14" x14ac:dyDescent="0.2">
      <c r="C42" s="21" t="s">
        <v>17</v>
      </c>
      <c r="D42" s="39"/>
    </row>
    <row r="43" spans="3:14" x14ac:dyDescent="0.2">
      <c r="C43" s="21" t="s">
        <v>18</v>
      </c>
      <c r="D43" s="39"/>
    </row>
    <row r="44" spans="3:14" x14ac:dyDescent="0.2">
      <c r="C44" s="24" t="s">
        <v>19</v>
      </c>
    </row>
    <row r="45" spans="3:14" x14ac:dyDescent="0.2">
      <c r="C45" s="24" t="s">
        <v>20</v>
      </c>
    </row>
    <row r="47" spans="3:14" x14ac:dyDescent="0.2">
      <c r="C47" s="9"/>
    </row>
  </sheetData>
  <mergeCells count="6">
    <mergeCell ref="B3:K3"/>
    <mergeCell ref="B5:K5"/>
    <mergeCell ref="E14:I14"/>
    <mergeCell ref="C15:J15"/>
    <mergeCell ref="D16:I16"/>
    <mergeCell ref="H9:I9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"/>
  <sheetViews>
    <sheetView workbookViewId="0">
      <selection activeCell="H9" sqref="H9: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6" style="1" customWidth="1"/>
    <col min="4" max="4" width="11.7109375" style="1" customWidth="1"/>
    <col min="5" max="8" width="9.140625" style="1"/>
    <col min="9" max="9" width="12.7109375" style="1" customWidth="1"/>
    <col min="10" max="10" width="14.28515625" style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6" style="1" customWidth="1"/>
    <col min="260" max="260" width="11.7109375" style="1" customWidth="1"/>
    <col min="261" max="264" width="9.140625" style="1"/>
    <col min="265" max="265" width="12.7109375" style="1" customWidth="1"/>
    <col min="266" max="266" width="14.28515625" style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6" style="1" customWidth="1"/>
    <col min="516" max="516" width="11.7109375" style="1" customWidth="1"/>
    <col min="517" max="520" width="9.140625" style="1"/>
    <col min="521" max="521" width="12.7109375" style="1" customWidth="1"/>
    <col min="522" max="522" width="14.28515625" style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6" style="1" customWidth="1"/>
    <col min="772" max="772" width="11.7109375" style="1" customWidth="1"/>
    <col min="773" max="776" width="9.140625" style="1"/>
    <col min="777" max="777" width="12.7109375" style="1" customWidth="1"/>
    <col min="778" max="778" width="14.28515625" style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6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4.28515625" style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6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4.28515625" style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6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4.28515625" style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6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4.28515625" style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6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4.28515625" style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6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4.28515625" style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6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4.28515625" style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6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4.28515625" style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6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4.28515625" style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6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4.28515625" style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6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4.28515625" style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6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4.28515625" style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6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4.28515625" style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6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4.28515625" style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6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4.28515625" style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6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4.28515625" style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6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4.28515625" style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6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4.28515625" style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6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4.28515625" style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6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4.28515625" style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6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4.28515625" style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6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4.28515625" style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6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4.28515625" style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6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4.28515625" style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6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4.28515625" style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6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4.28515625" style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6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4.28515625" style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6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4.28515625" style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6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4.28515625" style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6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4.28515625" style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6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4.28515625" style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6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4.28515625" style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6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4.28515625" style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6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4.28515625" style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6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4.28515625" style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6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4.28515625" style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6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4.28515625" style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6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4.28515625" style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6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4.28515625" style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6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4.28515625" style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6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4.28515625" style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6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4.28515625" style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6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4.28515625" style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6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4.28515625" style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6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4.28515625" style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6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4.28515625" style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6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4.28515625" style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6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4.28515625" style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6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4.28515625" style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6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4.28515625" style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6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4.28515625" style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6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4.28515625" style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6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4.28515625" style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6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4.28515625" style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6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4.28515625" style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6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4.28515625" style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6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4.28515625" style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6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4.28515625" style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6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4.28515625" style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6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4.28515625" style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66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27" t="s">
        <v>58</v>
      </c>
    </row>
    <row r="9" spans="2:12" ht="38.25" customHeight="1" x14ac:dyDescent="0.25">
      <c r="H9" s="85" t="s">
        <v>88</v>
      </c>
      <c r="I9" s="86"/>
      <c r="J9" s="5">
        <v>12</v>
      </c>
    </row>
    <row r="12" spans="2:12" x14ac:dyDescent="0.2">
      <c r="B12" s="1" t="s">
        <v>3</v>
      </c>
    </row>
    <row r="14" spans="2:12" x14ac:dyDescent="0.2">
      <c r="C14" s="61" t="s">
        <v>67</v>
      </c>
      <c r="D14" s="65"/>
      <c r="E14" s="58"/>
      <c r="F14" s="59"/>
      <c r="G14" s="59"/>
      <c r="H14" s="59"/>
      <c r="I14" s="60"/>
      <c r="J14" s="6">
        <f>'[13]зар.плата педагог'!AJ20</f>
        <v>6857.141700404859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6857.141700404859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6857.141700404859</v>
      </c>
      <c r="D19" s="9" t="s">
        <v>7</v>
      </c>
      <c r="J19" s="10">
        <f>(J14)*30.2%</f>
        <v>2070.8567935222673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7194.4217730517303</v>
      </c>
    </row>
    <row r="23" spans="2:10" x14ac:dyDescent="0.2">
      <c r="C23" s="12"/>
      <c r="D23" s="31"/>
      <c r="E23" s="3"/>
      <c r="J23" s="10"/>
    </row>
    <row r="24" spans="2:10" x14ac:dyDescent="0.2">
      <c r="B24" s="1" t="s">
        <v>26</v>
      </c>
      <c r="C24" s="9" t="s">
        <v>68</v>
      </c>
      <c r="J24" s="10">
        <f>'[13]затраты на питание'!F16</f>
        <v>1200</v>
      </c>
    </row>
    <row r="25" spans="2:10" x14ac:dyDescent="0.2">
      <c r="J25" s="10"/>
    </row>
    <row r="26" spans="2:10" x14ac:dyDescent="0.2">
      <c r="B26" s="1" t="s">
        <v>69</v>
      </c>
      <c r="J26" s="10">
        <f>'[13]матер. затраты'!F23/12</f>
        <v>4348.7558333333336</v>
      </c>
    </row>
    <row r="27" spans="2:10" x14ac:dyDescent="0.2">
      <c r="E27" s="1" t="s">
        <v>11</v>
      </c>
      <c r="J27" s="10">
        <f>SUM(J16:J24)+J26</f>
        <v>21671.17610031219</v>
      </c>
    </row>
    <row r="28" spans="2:10" x14ac:dyDescent="0.2">
      <c r="J28" s="10"/>
    </row>
    <row r="29" spans="2:10" x14ac:dyDescent="0.2">
      <c r="J29" s="10"/>
    </row>
    <row r="30" spans="2:10" x14ac:dyDescent="0.2">
      <c r="E30" s="14" t="s">
        <v>56</v>
      </c>
      <c r="F30" s="15"/>
      <c r="J30" s="10">
        <f>J27*20%</f>
        <v>4334.2352200624382</v>
      </c>
    </row>
    <row r="31" spans="2:10" x14ac:dyDescent="0.2">
      <c r="J31" s="10"/>
    </row>
    <row r="32" spans="2:10" x14ac:dyDescent="0.2">
      <c r="J32" s="10"/>
    </row>
    <row r="33" spans="3:13" x14ac:dyDescent="0.2">
      <c r="E33" s="1" t="s">
        <v>13</v>
      </c>
      <c r="J33" s="10">
        <f>J27+J30</f>
        <v>26005.411320374627</v>
      </c>
    </row>
    <row r="34" spans="3:13" x14ac:dyDescent="0.2">
      <c r="J34" s="10"/>
    </row>
    <row r="35" spans="3:13" x14ac:dyDescent="0.2">
      <c r="J35" s="10"/>
    </row>
    <row r="36" spans="3:13" x14ac:dyDescent="0.2">
      <c r="E36" s="1" t="s">
        <v>14</v>
      </c>
      <c r="J36" s="17">
        <v>2604</v>
      </c>
      <c r="L36" s="48">
        <v>3420.59</v>
      </c>
      <c r="M36" s="38">
        <f>L36/J36</f>
        <v>1.3135906298003073</v>
      </c>
    </row>
    <row r="37" spans="3:13" x14ac:dyDescent="0.2">
      <c r="E37" s="9"/>
      <c r="G37" s="49"/>
      <c r="J37" s="17"/>
    </row>
    <row r="38" spans="3:13" x14ac:dyDescent="0.2">
      <c r="E38" s="1" t="s">
        <v>28</v>
      </c>
      <c r="J38" s="83">
        <f>J36/12</f>
        <v>217</v>
      </c>
    </row>
    <row r="39" spans="3:13" x14ac:dyDescent="0.2">
      <c r="J39" s="3"/>
    </row>
    <row r="40" spans="3:13" x14ac:dyDescent="0.2">
      <c r="J40" s="3"/>
    </row>
    <row r="43" spans="3:13" x14ac:dyDescent="0.2">
      <c r="C43" s="21" t="s">
        <v>17</v>
      </c>
      <c r="D43" s="39"/>
    </row>
    <row r="44" spans="3:13" x14ac:dyDescent="0.2">
      <c r="C44" s="21" t="s">
        <v>18</v>
      </c>
      <c r="D44" s="39"/>
    </row>
    <row r="45" spans="3:13" x14ac:dyDescent="0.2">
      <c r="C45" s="24" t="s">
        <v>19</v>
      </c>
    </row>
    <row r="46" spans="3:13" x14ac:dyDescent="0.2">
      <c r="C46" s="24" t="s">
        <v>20</v>
      </c>
    </row>
    <row r="48" spans="3:13" x14ac:dyDescent="0.2">
      <c r="C48" s="9"/>
    </row>
  </sheetData>
  <mergeCells count="7">
    <mergeCell ref="D16:I16"/>
    <mergeCell ref="H9:I9"/>
    <mergeCell ref="B3:K3"/>
    <mergeCell ref="B5:K5"/>
    <mergeCell ref="C14:D14"/>
    <mergeCell ref="E14:I14"/>
    <mergeCell ref="C15:J15"/>
  </mergeCells>
  <pageMargins left="0.55118110236220474" right="0.74803149606299213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workbookViewId="0">
      <selection activeCell="H9" sqref="H9: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5.28515625" style="1" customWidth="1"/>
    <col min="4" max="4" width="11.71093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5.28515625" style="1" customWidth="1"/>
    <col min="260" max="260" width="11.71093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5.28515625" style="1" customWidth="1"/>
    <col min="516" max="516" width="11.71093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5.28515625" style="1" customWidth="1"/>
    <col min="772" max="772" width="11.71093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5.28515625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5.28515625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5.28515625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5.28515625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5.28515625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5.28515625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5.28515625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5.28515625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5.28515625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5.28515625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5.28515625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5.28515625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5.28515625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5.28515625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5.28515625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5.28515625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5.28515625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5.28515625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5.28515625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5.28515625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5.28515625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5.28515625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5.28515625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5.28515625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5.28515625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5.28515625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5.28515625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5.28515625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5.28515625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5.28515625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5.28515625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5.28515625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5.28515625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5.28515625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5.28515625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5.28515625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5.28515625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5.28515625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5.28515625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5.28515625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5.28515625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5.28515625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5.28515625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5.28515625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5.28515625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5.28515625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5.28515625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5.28515625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5.28515625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5.28515625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5.28515625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5.28515625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5.28515625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5.28515625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5.28515625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5.28515625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5.28515625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5.28515625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5.28515625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5.28515625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70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27" t="s">
        <v>37</v>
      </c>
    </row>
    <row r="9" spans="2:12" ht="37.5" customHeight="1" x14ac:dyDescent="0.25">
      <c r="H9" s="85" t="s">
        <v>88</v>
      </c>
      <c r="I9" s="86"/>
      <c r="J9" s="5">
        <v>8</v>
      </c>
    </row>
    <row r="12" spans="2:12" x14ac:dyDescent="0.2">
      <c r="B12" s="1" t="s">
        <v>3</v>
      </c>
    </row>
    <row r="14" spans="2:12" x14ac:dyDescent="0.2">
      <c r="C14" s="33" t="s">
        <v>71</v>
      </c>
      <c r="D14" s="34"/>
      <c r="E14" s="58"/>
      <c r="F14" s="59"/>
      <c r="G14" s="59"/>
      <c r="H14" s="59"/>
      <c r="I14" s="60"/>
      <c r="J14" s="6">
        <f>'[14]зар.плата педагог'!AJ17</f>
        <v>2186.0779788655414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2186.0779788655414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2186.0779788655414</v>
      </c>
      <c r="D19" s="9" t="s">
        <v>72</v>
      </c>
      <c r="J19" s="10">
        <f>(J14)*30.2%</f>
        <v>660.19554961739345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2293.6039090180366</v>
      </c>
    </row>
    <row r="23" spans="2:10" x14ac:dyDescent="0.2">
      <c r="C23" s="12"/>
      <c r="D23" s="13"/>
      <c r="J23" s="10"/>
    </row>
    <row r="24" spans="2:10" x14ac:dyDescent="0.2">
      <c r="B24" s="1" t="s">
        <v>26</v>
      </c>
      <c r="C24" s="1" t="s">
        <v>73</v>
      </c>
      <c r="J24" s="10">
        <f>'[14]матер затраты'!F21/12</f>
        <v>2254.0508333333332</v>
      </c>
    </row>
    <row r="25" spans="2:10" x14ac:dyDescent="0.2">
      <c r="J25" s="10"/>
    </row>
    <row r="26" spans="2:10" x14ac:dyDescent="0.2">
      <c r="E26" s="1" t="s">
        <v>11</v>
      </c>
      <c r="J26" s="10">
        <f>SUM(J16:J24)</f>
        <v>7393.9282708343053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50</v>
      </c>
      <c r="F29" s="15"/>
      <c r="J29" s="10">
        <f>J26*20%</f>
        <v>1478.7856541668611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10">
        <f>J26+J29</f>
        <v>8872.713925001166</v>
      </c>
    </row>
    <row r="33" spans="3:10" x14ac:dyDescent="0.2">
      <c r="J33" s="10"/>
    </row>
    <row r="34" spans="3:10" x14ac:dyDescent="0.2">
      <c r="J34" s="10"/>
    </row>
    <row r="35" spans="3:10" x14ac:dyDescent="0.2">
      <c r="E35" s="1" t="s">
        <v>14</v>
      </c>
      <c r="J35" s="17">
        <v>1480</v>
      </c>
    </row>
    <row r="36" spans="3:10" x14ac:dyDescent="0.2">
      <c r="J36" s="17"/>
    </row>
    <row r="37" spans="3:10" x14ac:dyDescent="0.2">
      <c r="E37" s="1" t="s">
        <v>28</v>
      </c>
      <c r="J37" s="83">
        <f>J35/8</f>
        <v>185</v>
      </c>
    </row>
    <row r="38" spans="3:10" x14ac:dyDescent="0.2">
      <c r="J38" s="32"/>
    </row>
    <row r="39" spans="3:10" x14ac:dyDescent="0.2">
      <c r="J39" s="3"/>
    </row>
    <row r="42" spans="3:10" x14ac:dyDescent="0.2">
      <c r="C42" s="21" t="s">
        <v>17</v>
      </c>
      <c r="D42" s="39"/>
    </row>
    <row r="43" spans="3:10" x14ac:dyDescent="0.2">
      <c r="C43" s="21" t="s">
        <v>18</v>
      </c>
      <c r="D43" s="39"/>
    </row>
    <row r="44" spans="3:10" x14ac:dyDescent="0.2">
      <c r="C44" s="24" t="s">
        <v>19</v>
      </c>
    </row>
    <row r="45" spans="3:10" x14ac:dyDescent="0.2">
      <c r="C45" s="24" t="s">
        <v>20</v>
      </c>
    </row>
    <row r="47" spans="3:10" x14ac:dyDescent="0.2">
      <c r="C47" s="9"/>
    </row>
  </sheetData>
  <mergeCells count="6">
    <mergeCell ref="B3:K3"/>
    <mergeCell ref="B5:K5"/>
    <mergeCell ref="E14:I14"/>
    <mergeCell ref="C15:J15"/>
    <mergeCell ref="D16:I16"/>
    <mergeCell ref="H9:I9"/>
  </mergeCells>
  <pageMargins left="0.55118110236220474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"/>
  <sheetViews>
    <sheetView workbookViewId="0">
      <selection activeCell="H9" sqref="H9: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6" style="1" customWidth="1"/>
    <col min="4" max="4" width="11.7109375" style="1" customWidth="1"/>
    <col min="5" max="8" width="9.140625" style="1"/>
    <col min="9" max="9" width="12.7109375" style="1" customWidth="1"/>
    <col min="10" max="10" width="14.28515625" style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6" style="1" customWidth="1"/>
    <col min="260" max="260" width="11.7109375" style="1" customWidth="1"/>
    <col min="261" max="264" width="9.140625" style="1"/>
    <col min="265" max="265" width="12.7109375" style="1" customWidth="1"/>
    <col min="266" max="266" width="14.28515625" style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6" style="1" customWidth="1"/>
    <col min="516" max="516" width="11.7109375" style="1" customWidth="1"/>
    <col min="517" max="520" width="9.140625" style="1"/>
    <col min="521" max="521" width="12.7109375" style="1" customWidth="1"/>
    <col min="522" max="522" width="14.28515625" style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6" style="1" customWidth="1"/>
    <col min="772" max="772" width="11.7109375" style="1" customWidth="1"/>
    <col min="773" max="776" width="9.140625" style="1"/>
    <col min="777" max="777" width="12.7109375" style="1" customWidth="1"/>
    <col min="778" max="778" width="14.28515625" style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6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4.28515625" style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6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4.28515625" style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6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4.28515625" style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6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4.28515625" style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6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4.28515625" style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6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4.28515625" style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6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4.28515625" style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6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4.28515625" style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6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4.28515625" style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6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4.28515625" style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6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4.28515625" style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6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4.28515625" style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6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4.28515625" style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6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4.28515625" style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6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4.28515625" style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6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4.28515625" style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6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4.28515625" style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6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4.28515625" style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6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4.28515625" style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6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4.28515625" style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6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4.28515625" style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6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4.28515625" style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6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4.28515625" style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6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4.28515625" style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6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4.28515625" style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6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4.28515625" style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6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4.28515625" style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6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4.28515625" style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6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4.28515625" style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6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4.28515625" style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6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4.28515625" style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6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4.28515625" style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6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4.28515625" style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6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4.28515625" style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6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4.28515625" style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6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4.28515625" style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6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4.28515625" style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6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4.28515625" style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6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4.28515625" style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6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4.28515625" style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6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4.28515625" style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6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4.28515625" style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6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4.28515625" style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6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4.28515625" style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6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4.28515625" style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6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4.28515625" style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6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4.28515625" style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6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4.28515625" style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6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4.28515625" style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6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4.28515625" style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6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4.28515625" style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6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4.28515625" style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6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4.28515625" style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6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4.28515625" style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6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4.28515625" style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6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4.28515625" style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6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4.28515625" style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6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4.28515625" style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6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4.28515625" style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6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4.28515625" style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74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27" t="s">
        <v>58</v>
      </c>
    </row>
    <row r="9" spans="2:12" ht="39.75" customHeight="1" x14ac:dyDescent="0.25">
      <c r="H9" s="85" t="s">
        <v>88</v>
      </c>
      <c r="I9" s="86"/>
      <c r="J9" s="5">
        <v>20</v>
      </c>
    </row>
    <row r="12" spans="2:12" x14ac:dyDescent="0.2">
      <c r="B12" s="1" t="s">
        <v>3</v>
      </c>
    </row>
    <row r="14" spans="2:12" x14ac:dyDescent="0.2">
      <c r="C14" s="61" t="s">
        <v>75</v>
      </c>
      <c r="D14" s="65"/>
      <c r="E14" s="58"/>
      <c r="F14" s="59"/>
      <c r="G14" s="59"/>
      <c r="H14" s="59"/>
      <c r="I14" s="60"/>
      <c r="J14" s="6">
        <f>'[15]зар.плата педагог'!AJ17</f>
        <v>10384.089068825911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10384.089068825911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10384.089068825911</v>
      </c>
      <c r="D19" s="9" t="s">
        <v>7</v>
      </c>
      <c r="J19" s="10">
        <f>(J14)*30.2%</f>
        <v>3135.994898785425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10894.847992664163</v>
      </c>
    </row>
    <row r="23" spans="2:10" x14ac:dyDescent="0.2">
      <c r="C23" s="12"/>
      <c r="D23" s="31"/>
      <c r="E23" s="3"/>
      <c r="J23" s="10"/>
    </row>
    <row r="24" spans="2:10" x14ac:dyDescent="0.2">
      <c r="B24" s="1" t="s">
        <v>26</v>
      </c>
      <c r="C24" s="9" t="s">
        <v>68</v>
      </c>
      <c r="J24" s="10">
        <f>'[15]затраты на питание'!F16</f>
        <v>8687.6999999999989</v>
      </c>
    </row>
    <row r="25" spans="2:10" x14ac:dyDescent="0.2">
      <c r="J25" s="10"/>
    </row>
    <row r="26" spans="2:10" x14ac:dyDescent="0.2">
      <c r="B26" s="1" t="s">
        <v>69</v>
      </c>
      <c r="J26" s="10">
        <f>'[15]матер. затраты'!F24/12</f>
        <v>4542.9225000000006</v>
      </c>
    </row>
    <row r="27" spans="2:10" x14ac:dyDescent="0.2">
      <c r="E27" s="1" t="s">
        <v>11</v>
      </c>
      <c r="J27" s="10">
        <f>SUM(J16:J24)+J26</f>
        <v>37645.554460275496</v>
      </c>
    </row>
    <row r="28" spans="2:10" x14ac:dyDescent="0.2">
      <c r="J28" s="10"/>
    </row>
    <row r="29" spans="2:10" x14ac:dyDescent="0.2">
      <c r="J29" s="10"/>
    </row>
    <row r="30" spans="2:10" x14ac:dyDescent="0.2">
      <c r="E30" s="14" t="s">
        <v>56</v>
      </c>
      <c r="F30" s="15"/>
      <c r="J30" s="10">
        <f>J27*20%</f>
        <v>7529.1108920550996</v>
      </c>
    </row>
    <row r="31" spans="2:10" x14ac:dyDescent="0.2">
      <c r="J31" s="10"/>
    </row>
    <row r="32" spans="2:10" x14ac:dyDescent="0.2">
      <c r="J32" s="10"/>
    </row>
    <row r="33" spans="3:13" x14ac:dyDescent="0.2">
      <c r="E33" s="1" t="s">
        <v>13</v>
      </c>
      <c r="J33" s="10">
        <f>J27+J30</f>
        <v>45174.665352330594</v>
      </c>
    </row>
    <row r="34" spans="3:13" x14ac:dyDescent="0.2">
      <c r="J34" s="10"/>
    </row>
    <row r="35" spans="3:13" x14ac:dyDescent="0.2">
      <c r="J35" s="10"/>
    </row>
    <row r="36" spans="3:13" x14ac:dyDescent="0.2">
      <c r="E36" s="1" t="s">
        <v>14</v>
      </c>
      <c r="J36" s="17">
        <v>4300</v>
      </c>
      <c r="L36" s="48">
        <v>3420.59</v>
      </c>
      <c r="M36" s="38">
        <f>L36/J36</f>
        <v>0.79548604651162791</v>
      </c>
    </row>
    <row r="37" spans="3:13" x14ac:dyDescent="0.2">
      <c r="E37" s="9"/>
      <c r="G37" s="49"/>
      <c r="J37" s="17"/>
    </row>
    <row r="38" spans="3:13" x14ac:dyDescent="0.2">
      <c r="E38" s="1" t="s">
        <v>28</v>
      </c>
      <c r="J38" s="83">
        <f>J36/21</f>
        <v>204.76190476190476</v>
      </c>
    </row>
    <row r="39" spans="3:13" x14ac:dyDescent="0.2">
      <c r="J39" s="3"/>
    </row>
    <row r="40" spans="3:13" x14ac:dyDescent="0.2">
      <c r="J40" s="3"/>
    </row>
    <row r="43" spans="3:13" x14ac:dyDescent="0.2">
      <c r="C43" s="21" t="s">
        <v>17</v>
      </c>
      <c r="D43" s="39"/>
    </row>
    <row r="44" spans="3:13" x14ac:dyDescent="0.2">
      <c r="C44" s="21" t="s">
        <v>18</v>
      </c>
      <c r="D44" s="39"/>
    </row>
    <row r="45" spans="3:13" x14ac:dyDescent="0.2">
      <c r="C45" s="24" t="s">
        <v>19</v>
      </c>
    </row>
    <row r="46" spans="3:13" x14ac:dyDescent="0.2">
      <c r="C46" s="24" t="s">
        <v>20</v>
      </c>
    </row>
    <row r="48" spans="3:13" x14ac:dyDescent="0.2">
      <c r="C48" s="9"/>
    </row>
  </sheetData>
  <mergeCells count="7">
    <mergeCell ref="D16:I16"/>
    <mergeCell ref="H9:I9"/>
    <mergeCell ref="B3:K3"/>
    <mergeCell ref="B5:K5"/>
    <mergeCell ref="C14:D14"/>
    <mergeCell ref="E14:I14"/>
    <mergeCell ref="C15:J15"/>
  </mergeCells>
  <pageMargins left="0.55118110236220474" right="0.74803149606299213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7"/>
  <sheetViews>
    <sheetView workbookViewId="0">
      <selection activeCell="H9" sqref="H9: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0.7109375" style="1" customWidth="1"/>
    <col min="4" max="4" width="11.71093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0.7109375" style="1" customWidth="1"/>
    <col min="260" max="260" width="11.71093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0.7109375" style="1" customWidth="1"/>
    <col min="516" max="516" width="11.71093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0.7109375" style="1" customWidth="1"/>
    <col min="772" max="772" width="11.71093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0.7109375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0.7109375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0.7109375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0.7109375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0.7109375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0.7109375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0.7109375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0.7109375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0.7109375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0.7109375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0.7109375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0.7109375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0.7109375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0.7109375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0.7109375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0.7109375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0.7109375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0.7109375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0.7109375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0.7109375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0.7109375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0.7109375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0.7109375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0.7109375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0.7109375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0.7109375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0.7109375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0.7109375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0.7109375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0.7109375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0.7109375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0.7109375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0.7109375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0.7109375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0.7109375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0.7109375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0.7109375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0.7109375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0.7109375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0.7109375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0.7109375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0.7109375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0.7109375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0.7109375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0.7109375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0.7109375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0.7109375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0.7109375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0.7109375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0.7109375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0.7109375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0.7109375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0.7109375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0.7109375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0.7109375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0.7109375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0.7109375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0.7109375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0.7109375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0.7109375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76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27" t="s">
        <v>37</v>
      </c>
    </row>
    <row r="9" spans="2:12" ht="36" customHeight="1" x14ac:dyDescent="0.25">
      <c r="H9" s="85" t="s">
        <v>88</v>
      </c>
      <c r="I9" s="86"/>
      <c r="J9" s="5">
        <v>4</v>
      </c>
    </row>
    <row r="12" spans="2:12" x14ac:dyDescent="0.2">
      <c r="B12" s="1" t="s">
        <v>3</v>
      </c>
    </row>
    <row r="14" spans="2:12" x14ac:dyDescent="0.2">
      <c r="C14" s="33" t="s">
        <v>77</v>
      </c>
      <c r="D14" s="34"/>
      <c r="E14" s="58"/>
      <c r="F14" s="59"/>
      <c r="G14" s="59"/>
      <c r="H14" s="59"/>
      <c r="I14" s="60"/>
      <c r="J14" s="6">
        <f>'[16]зар.плата педагог'!AJ17</f>
        <v>879.40620782726057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879.40620782726057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879.40620782726057</v>
      </c>
      <c r="D19" s="9" t="s">
        <v>7</v>
      </c>
      <c r="J19" s="10">
        <f>(J14)*30.2%</f>
        <v>265.58067476383269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922.66128444972207</v>
      </c>
    </row>
    <row r="23" spans="2:10" x14ac:dyDescent="0.2">
      <c r="C23" s="12"/>
      <c r="D23" s="31"/>
      <c r="J23" s="10"/>
    </row>
    <row r="24" spans="2:10" x14ac:dyDescent="0.2">
      <c r="B24" s="9" t="s">
        <v>26</v>
      </c>
      <c r="C24" s="9" t="s">
        <v>10</v>
      </c>
      <c r="J24" s="10">
        <f>'[16]материальные затраты'!F13/12</f>
        <v>355.58750000000009</v>
      </c>
    </row>
    <row r="25" spans="2:10" x14ac:dyDescent="0.2">
      <c r="J25" s="10"/>
    </row>
    <row r="26" spans="2:10" x14ac:dyDescent="0.2">
      <c r="E26" s="1" t="s">
        <v>11</v>
      </c>
      <c r="J26" s="10">
        <f>SUM(J16:J24)</f>
        <v>2423.2356670408153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78</v>
      </c>
      <c r="F29" s="15"/>
      <c r="J29" s="10">
        <f>J26*20 %</f>
        <v>484.64713340816309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10">
        <f>J26+J29</f>
        <v>2907.8828004489783</v>
      </c>
    </row>
    <row r="33" spans="3:10" x14ac:dyDescent="0.2">
      <c r="J33" s="10"/>
    </row>
    <row r="34" spans="3:10" x14ac:dyDescent="0.2">
      <c r="J34" s="10"/>
    </row>
    <row r="35" spans="3:10" x14ac:dyDescent="0.2">
      <c r="E35" s="1" t="s">
        <v>14</v>
      </c>
      <c r="J35" s="17">
        <v>484</v>
      </c>
    </row>
    <row r="36" spans="3:10" x14ac:dyDescent="0.2">
      <c r="J36" s="17"/>
    </row>
    <row r="37" spans="3:10" x14ac:dyDescent="0.2">
      <c r="E37" s="1" t="s">
        <v>28</v>
      </c>
      <c r="J37" s="83">
        <f>J35/4</f>
        <v>121</v>
      </c>
    </row>
    <row r="38" spans="3:10" x14ac:dyDescent="0.2">
      <c r="J38" s="3"/>
    </row>
    <row r="39" spans="3:10" x14ac:dyDescent="0.2">
      <c r="J39" s="3"/>
    </row>
    <row r="42" spans="3:10" x14ac:dyDescent="0.2">
      <c r="C42" s="21" t="s">
        <v>17</v>
      </c>
      <c r="D42" s="39"/>
    </row>
    <row r="43" spans="3:10" x14ac:dyDescent="0.2">
      <c r="C43" s="21" t="s">
        <v>18</v>
      </c>
      <c r="D43" s="39"/>
    </row>
    <row r="44" spans="3:10" x14ac:dyDescent="0.2">
      <c r="C44" s="24" t="s">
        <v>19</v>
      </c>
    </row>
    <row r="45" spans="3:10" x14ac:dyDescent="0.2">
      <c r="C45" s="24" t="s">
        <v>20</v>
      </c>
    </row>
    <row r="47" spans="3:10" x14ac:dyDescent="0.2">
      <c r="C47" s="9"/>
    </row>
  </sheetData>
  <mergeCells count="6">
    <mergeCell ref="B3:K3"/>
    <mergeCell ref="B5:K5"/>
    <mergeCell ref="E14:I14"/>
    <mergeCell ref="C15:J15"/>
    <mergeCell ref="D16:I16"/>
    <mergeCell ref="H9:I9"/>
  </mergeCells>
  <pageMargins left="0.55118110236220474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7"/>
  <sheetViews>
    <sheetView workbookViewId="0">
      <selection activeCell="J9" sqref="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0.7109375" style="1" customWidth="1"/>
    <col min="4" max="4" width="11.71093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0.7109375" style="1" customWidth="1"/>
    <col min="260" max="260" width="11.71093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0.7109375" style="1" customWidth="1"/>
    <col min="516" max="516" width="11.71093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0.7109375" style="1" customWidth="1"/>
    <col min="772" max="772" width="11.71093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0.7109375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0.7109375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0.7109375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0.7109375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0.7109375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0.7109375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0.7109375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0.7109375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0.7109375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0.7109375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0.7109375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0.7109375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0.7109375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0.7109375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0.7109375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0.7109375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0.7109375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0.7109375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0.7109375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0.7109375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0.7109375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0.7109375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0.7109375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0.7109375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0.7109375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0.7109375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0.7109375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0.7109375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0.7109375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0.7109375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0.7109375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0.7109375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0.7109375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0.7109375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0.7109375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0.7109375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0.7109375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0.7109375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0.7109375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0.7109375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0.7109375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0.7109375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0.7109375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0.7109375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0.7109375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0.7109375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0.7109375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0.7109375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0.7109375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0.7109375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0.7109375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0.7109375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0.7109375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0.7109375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0.7109375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0.7109375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0.7109375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0.7109375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0.7109375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0.7109375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79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27" t="s">
        <v>37</v>
      </c>
    </row>
    <row r="9" spans="2:12" ht="54.75" customHeight="1" x14ac:dyDescent="0.25">
      <c r="H9" s="85" t="s">
        <v>88</v>
      </c>
      <c r="I9" s="86"/>
      <c r="J9" s="5">
        <v>4</v>
      </c>
    </row>
    <row r="12" spans="2:12" x14ac:dyDescent="0.2">
      <c r="B12" s="1" t="s">
        <v>3</v>
      </c>
    </row>
    <row r="14" spans="2:12" x14ac:dyDescent="0.2">
      <c r="C14" s="33" t="s">
        <v>77</v>
      </c>
      <c r="D14" s="34"/>
      <c r="E14" s="58"/>
      <c r="F14" s="59"/>
      <c r="G14" s="59"/>
      <c r="H14" s="59"/>
      <c r="I14" s="60"/>
      <c r="J14" s="6">
        <f>'[17]зар.плата педагог'!AJ17</f>
        <v>879.40620782726057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879.40620782726057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879.40620782726057</v>
      </c>
      <c r="D19" s="9" t="s">
        <v>7</v>
      </c>
      <c r="J19" s="10">
        <f>(J14)*30.2%</f>
        <v>265.58067476383269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922.66128444972207</v>
      </c>
    </row>
    <row r="23" spans="2:10" x14ac:dyDescent="0.2">
      <c r="C23" s="12"/>
      <c r="D23" s="31"/>
      <c r="J23" s="10"/>
    </row>
    <row r="24" spans="2:10" x14ac:dyDescent="0.2">
      <c r="B24" s="9" t="s">
        <v>26</v>
      </c>
      <c r="C24" s="9" t="s">
        <v>10</v>
      </c>
      <c r="J24" s="10">
        <f>'[17]материальные затраты'!F12/12</f>
        <v>658.08749999999998</v>
      </c>
    </row>
    <row r="25" spans="2:10" x14ac:dyDescent="0.2">
      <c r="J25" s="10"/>
    </row>
    <row r="26" spans="2:10" x14ac:dyDescent="0.2">
      <c r="E26" s="1" t="s">
        <v>11</v>
      </c>
      <c r="J26" s="10">
        <f>SUM(J16:J24)</f>
        <v>2725.7356670408153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78</v>
      </c>
      <c r="F29" s="15"/>
      <c r="J29" s="10">
        <f>J26*20 %</f>
        <v>545.14713340816309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10">
        <f>J26+J29</f>
        <v>3270.8828004489783</v>
      </c>
    </row>
    <row r="33" spans="3:10" x14ac:dyDescent="0.2">
      <c r="J33" s="10"/>
    </row>
    <row r="34" spans="3:10" x14ac:dyDescent="0.2">
      <c r="J34" s="10"/>
    </row>
    <row r="35" spans="3:10" x14ac:dyDescent="0.2">
      <c r="E35" s="1" t="s">
        <v>14</v>
      </c>
      <c r="J35" s="17">
        <v>544</v>
      </c>
    </row>
    <row r="36" spans="3:10" x14ac:dyDescent="0.2">
      <c r="J36" s="17"/>
    </row>
    <row r="37" spans="3:10" x14ac:dyDescent="0.2">
      <c r="E37" s="1" t="s">
        <v>28</v>
      </c>
      <c r="J37" s="83">
        <f>J35/4</f>
        <v>136</v>
      </c>
    </row>
    <row r="38" spans="3:10" x14ac:dyDescent="0.2">
      <c r="J38" s="3"/>
    </row>
    <row r="39" spans="3:10" x14ac:dyDescent="0.2">
      <c r="J39" s="3"/>
    </row>
    <row r="42" spans="3:10" x14ac:dyDescent="0.2">
      <c r="C42" s="21" t="s">
        <v>17</v>
      </c>
      <c r="D42" s="39"/>
    </row>
    <row r="43" spans="3:10" x14ac:dyDescent="0.2">
      <c r="C43" s="21" t="s">
        <v>18</v>
      </c>
      <c r="D43" s="39"/>
    </row>
    <row r="44" spans="3:10" x14ac:dyDescent="0.2">
      <c r="C44" s="24" t="s">
        <v>19</v>
      </c>
    </row>
    <row r="45" spans="3:10" x14ac:dyDescent="0.2">
      <c r="C45" s="24" t="s">
        <v>20</v>
      </c>
    </row>
    <row r="47" spans="3:10" x14ac:dyDescent="0.2">
      <c r="C47" s="9"/>
    </row>
  </sheetData>
  <mergeCells count="6">
    <mergeCell ref="B3:K3"/>
    <mergeCell ref="B5:K5"/>
    <mergeCell ref="E14:I14"/>
    <mergeCell ref="C15:J15"/>
    <mergeCell ref="D16:I16"/>
    <mergeCell ref="H9:I9"/>
  </mergeCells>
  <pageMargins left="0.55118110236220474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7"/>
  <sheetViews>
    <sheetView workbookViewId="0">
      <selection activeCell="H9" sqref="H9: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2.7109375" style="1" customWidth="1"/>
    <col min="4" max="4" width="15.4257812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2.7109375" style="1" customWidth="1"/>
    <col min="260" max="260" width="15.4257812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2.7109375" style="1" customWidth="1"/>
    <col min="516" max="516" width="15.4257812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2.7109375" style="1" customWidth="1"/>
    <col min="772" max="772" width="15.4257812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2.7109375" style="1" customWidth="1"/>
    <col min="1028" max="1028" width="15.4257812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2.7109375" style="1" customWidth="1"/>
    <col min="1284" max="1284" width="15.4257812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2.7109375" style="1" customWidth="1"/>
    <col min="1540" max="1540" width="15.4257812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2.7109375" style="1" customWidth="1"/>
    <col min="1796" max="1796" width="15.4257812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2.7109375" style="1" customWidth="1"/>
    <col min="2052" max="2052" width="15.4257812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2.7109375" style="1" customWidth="1"/>
    <col min="2308" max="2308" width="15.4257812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2.7109375" style="1" customWidth="1"/>
    <col min="2564" max="2564" width="15.4257812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2.7109375" style="1" customWidth="1"/>
    <col min="2820" max="2820" width="15.4257812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2.7109375" style="1" customWidth="1"/>
    <col min="3076" max="3076" width="15.4257812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2.7109375" style="1" customWidth="1"/>
    <col min="3332" max="3332" width="15.4257812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2.7109375" style="1" customWidth="1"/>
    <col min="3588" max="3588" width="15.4257812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2.7109375" style="1" customWidth="1"/>
    <col min="3844" max="3844" width="15.4257812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2.7109375" style="1" customWidth="1"/>
    <col min="4100" max="4100" width="15.4257812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2.7109375" style="1" customWidth="1"/>
    <col min="4356" max="4356" width="15.4257812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2.7109375" style="1" customWidth="1"/>
    <col min="4612" max="4612" width="15.4257812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2.7109375" style="1" customWidth="1"/>
    <col min="4868" max="4868" width="15.4257812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2.7109375" style="1" customWidth="1"/>
    <col min="5124" max="5124" width="15.4257812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2.7109375" style="1" customWidth="1"/>
    <col min="5380" max="5380" width="15.4257812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2.7109375" style="1" customWidth="1"/>
    <col min="5636" max="5636" width="15.4257812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2.7109375" style="1" customWidth="1"/>
    <col min="5892" max="5892" width="15.4257812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2.7109375" style="1" customWidth="1"/>
    <col min="6148" max="6148" width="15.4257812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2.7109375" style="1" customWidth="1"/>
    <col min="6404" max="6404" width="15.4257812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2.7109375" style="1" customWidth="1"/>
    <col min="6660" max="6660" width="15.4257812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2.7109375" style="1" customWidth="1"/>
    <col min="6916" max="6916" width="15.4257812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2.7109375" style="1" customWidth="1"/>
    <col min="7172" max="7172" width="15.4257812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2.7109375" style="1" customWidth="1"/>
    <col min="7428" max="7428" width="15.4257812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2.7109375" style="1" customWidth="1"/>
    <col min="7684" max="7684" width="15.4257812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2.7109375" style="1" customWidth="1"/>
    <col min="7940" max="7940" width="15.4257812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2.7109375" style="1" customWidth="1"/>
    <col min="8196" max="8196" width="15.4257812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2.7109375" style="1" customWidth="1"/>
    <col min="8452" max="8452" width="15.4257812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2.7109375" style="1" customWidth="1"/>
    <col min="8708" max="8708" width="15.4257812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2.7109375" style="1" customWidth="1"/>
    <col min="8964" max="8964" width="15.4257812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2.7109375" style="1" customWidth="1"/>
    <col min="9220" max="9220" width="15.4257812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2.7109375" style="1" customWidth="1"/>
    <col min="9476" max="9476" width="15.4257812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2.7109375" style="1" customWidth="1"/>
    <col min="9732" max="9732" width="15.4257812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2.7109375" style="1" customWidth="1"/>
    <col min="9988" max="9988" width="15.4257812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2.7109375" style="1" customWidth="1"/>
    <col min="10244" max="10244" width="15.4257812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2.7109375" style="1" customWidth="1"/>
    <col min="10500" max="10500" width="15.4257812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2.7109375" style="1" customWidth="1"/>
    <col min="10756" max="10756" width="15.4257812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2.7109375" style="1" customWidth="1"/>
    <col min="11012" max="11012" width="15.4257812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2.7109375" style="1" customWidth="1"/>
    <col min="11268" max="11268" width="15.4257812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2.7109375" style="1" customWidth="1"/>
    <col min="11524" max="11524" width="15.4257812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2.7109375" style="1" customWidth="1"/>
    <col min="11780" max="11780" width="15.4257812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2.7109375" style="1" customWidth="1"/>
    <col min="12036" max="12036" width="15.4257812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2.7109375" style="1" customWidth="1"/>
    <col min="12292" max="12292" width="15.4257812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2.7109375" style="1" customWidth="1"/>
    <col min="12548" max="12548" width="15.4257812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2.7109375" style="1" customWidth="1"/>
    <col min="12804" max="12804" width="15.4257812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2.7109375" style="1" customWidth="1"/>
    <col min="13060" max="13060" width="15.4257812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2.7109375" style="1" customWidth="1"/>
    <col min="13316" max="13316" width="15.4257812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2.7109375" style="1" customWidth="1"/>
    <col min="13572" max="13572" width="15.4257812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2.7109375" style="1" customWidth="1"/>
    <col min="13828" max="13828" width="15.4257812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2.7109375" style="1" customWidth="1"/>
    <col min="14084" max="14084" width="15.4257812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2.7109375" style="1" customWidth="1"/>
    <col min="14340" max="14340" width="15.4257812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2.7109375" style="1" customWidth="1"/>
    <col min="14596" max="14596" width="15.4257812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2.7109375" style="1" customWidth="1"/>
    <col min="14852" max="14852" width="15.4257812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2.7109375" style="1" customWidth="1"/>
    <col min="15108" max="15108" width="15.4257812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2.7109375" style="1" customWidth="1"/>
    <col min="15364" max="15364" width="15.4257812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2.7109375" style="1" customWidth="1"/>
    <col min="15620" max="15620" width="15.4257812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2.7109375" style="1" customWidth="1"/>
    <col min="15876" max="15876" width="15.4257812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2.7109375" style="1" customWidth="1"/>
    <col min="16132" max="16132" width="15.4257812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80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50" t="s">
        <v>81</v>
      </c>
      <c r="I8" s="8"/>
      <c r="J8" s="9"/>
    </row>
    <row r="9" spans="2:12" ht="38.25" customHeight="1" x14ac:dyDescent="0.25">
      <c r="H9" s="85" t="s">
        <v>88</v>
      </c>
      <c r="I9" s="86"/>
      <c r="J9" s="5">
        <v>8</v>
      </c>
    </row>
    <row r="12" spans="2:12" x14ac:dyDescent="0.2">
      <c r="B12" s="1" t="s">
        <v>3</v>
      </c>
    </row>
    <row r="14" spans="2:12" ht="24.75" customHeight="1" x14ac:dyDescent="0.2">
      <c r="C14" s="81" t="s">
        <v>82</v>
      </c>
      <c r="D14" s="82"/>
      <c r="E14" s="58"/>
      <c r="F14" s="59"/>
      <c r="G14" s="59"/>
      <c r="H14" s="59"/>
      <c r="I14" s="60"/>
      <c r="J14" s="6">
        <f>'[18]зар.плата педагог'!AJ17</f>
        <v>1836.2001619433197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1836.2001619433197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1836.2001619433197</v>
      </c>
      <c r="D19" s="9" t="s">
        <v>7</v>
      </c>
      <c r="J19" s="10">
        <f>(J14)*30.2%</f>
        <v>554.53244890688256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1926.5167619310191</v>
      </c>
    </row>
    <row r="23" spans="2:10" x14ac:dyDescent="0.2">
      <c r="C23" s="12"/>
      <c r="D23" s="31"/>
      <c r="J23" s="10"/>
    </row>
    <row r="24" spans="2:10" x14ac:dyDescent="0.2">
      <c r="B24" s="1" t="s">
        <v>26</v>
      </c>
      <c r="C24" s="1" t="s">
        <v>10</v>
      </c>
      <c r="J24" s="10">
        <f>'[18]материальные затраты'!F12/12</f>
        <v>3596.6558333333328</v>
      </c>
    </row>
    <row r="25" spans="2:10" x14ac:dyDescent="0.2">
      <c r="J25" s="10"/>
    </row>
    <row r="26" spans="2:10" x14ac:dyDescent="0.2">
      <c r="E26" s="1" t="s">
        <v>11</v>
      </c>
      <c r="J26" s="10">
        <f>SUM(J16:J24)</f>
        <v>7913.9052061145539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50</v>
      </c>
      <c r="F29" s="15"/>
      <c r="J29" s="10">
        <f>J26*20 %</f>
        <v>1582.781041222911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10">
        <f>J26+J29</f>
        <v>9496.686247337464</v>
      </c>
    </row>
    <row r="33" spans="3:10" x14ac:dyDescent="0.2">
      <c r="J33" s="10"/>
    </row>
    <row r="34" spans="3:10" x14ac:dyDescent="0.2">
      <c r="J34" s="10"/>
    </row>
    <row r="35" spans="3:10" x14ac:dyDescent="0.2">
      <c r="E35" s="1" t="s">
        <v>14</v>
      </c>
      <c r="J35" s="17">
        <v>632</v>
      </c>
    </row>
    <row r="36" spans="3:10" x14ac:dyDescent="0.2">
      <c r="J36" s="17"/>
    </row>
    <row r="37" spans="3:10" x14ac:dyDescent="0.2">
      <c r="E37" s="1" t="s">
        <v>28</v>
      </c>
      <c r="J37" s="83">
        <f>J35/8</f>
        <v>79</v>
      </c>
    </row>
    <row r="38" spans="3:10" x14ac:dyDescent="0.2">
      <c r="J38" s="3"/>
    </row>
    <row r="39" spans="3:10" x14ac:dyDescent="0.2">
      <c r="J39" s="3"/>
    </row>
    <row r="42" spans="3:10" ht="15" x14ac:dyDescent="0.2">
      <c r="C42" s="21" t="s">
        <v>17</v>
      </c>
      <c r="D42" s="45"/>
      <c r="E42" s="45"/>
    </row>
    <row r="43" spans="3:10" x14ac:dyDescent="0.2">
      <c r="C43" s="21" t="s">
        <v>18</v>
      </c>
    </row>
    <row r="44" spans="3:10" x14ac:dyDescent="0.2">
      <c r="C44" s="24" t="s">
        <v>19</v>
      </c>
    </row>
    <row r="45" spans="3:10" x14ac:dyDescent="0.2">
      <c r="C45" s="24" t="s">
        <v>20</v>
      </c>
    </row>
    <row r="46" spans="3:10" x14ac:dyDescent="0.2">
      <c r="C46" s="51"/>
    </row>
    <row r="47" spans="3:10" x14ac:dyDescent="0.2">
      <c r="C47" s="9"/>
    </row>
  </sheetData>
  <mergeCells count="7">
    <mergeCell ref="D16:I16"/>
    <mergeCell ref="H9:I9"/>
    <mergeCell ref="B3:K3"/>
    <mergeCell ref="B5:K5"/>
    <mergeCell ref="C14:D14"/>
    <mergeCell ref="E14:I14"/>
    <mergeCell ref="C15:J15"/>
  </mergeCells>
  <pageMargins left="0.55118110236220474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7"/>
  <sheetViews>
    <sheetView workbookViewId="0">
      <selection activeCell="H9" sqref="H9: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1.28515625" style="1" customWidth="1"/>
    <col min="4" max="4" width="11.71093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1.28515625" style="1" customWidth="1"/>
    <col min="260" max="260" width="11.71093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1.28515625" style="1" customWidth="1"/>
    <col min="516" max="516" width="11.71093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1.28515625" style="1" customWidth="1"/>
    <col min="772" max="772" width="11.71093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1.28515625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1.28515625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1.28515625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1.28515625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1.28515625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1.28515625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1.28515625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1.28515625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1.28515625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1.28515625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1.28515625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1.28515625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1.28515625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1.28515625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1.28515625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1.28515625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1.28515625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1.28515625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1.28515625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1.28515625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1.28515625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1.28515625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1.28515625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1.28515625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1.28515625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1.28515625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1.28515625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1.28515625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1.28515625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1.28515625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1.28515625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1.28515625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1.28515625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1.28515625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1.28515625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1.28515625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1.28515625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1.28515625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1.28515625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1.28515625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1.28515625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1.28515625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1.28515625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1.28515625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1.28515625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1.28515625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1.28515625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1.28515625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1.28515625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1.28515625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1.28515625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1.28515625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1.28515625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1.28515625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1.28515625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1.28515625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1.28515625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1.28515625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1.28515625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1.28515625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83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27" t="s">
        <v>58</v>
      </c>
    </row>
    <row r="9" spans="2:12" ht="39" customHeight="1" x14ac:dyDescent="0.25">
      <c r="H9" s="85" t="s">
        <v>88</v>
      </c>
      <c r="I9" s="86"/>
      <c r="J9" s="5">
        <v>4</v>
      </c>
    </row>
    <row r="12" spans="2:12" x14ac:dyDescent="0.2">
      <c r="B12" s="1" t="s">
        <v>3</v>
      </c>
    </row>
    <row r="14" spans="2:12" x14ac:dyDescent="0.2">
      <c r="C14" s="33" t="s">
        <v>62</v>
      </c>
      <c r="D14" s="34"/>
      <c r="E14" s="58"/>
      <c r="F14" s="59"/>
      <c r="G14" s="59"/>
      <c r="H14" s="59"/>
      <c r="I14" s="60"/>
      <c r="J14" s="6">
        <f>'[19]зар.плата педагог'!AJ17</f>
        <v>1319.1093117408909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1319.1093117408909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1319.1093117408909</v>
      </c>
      <c r="D19" s="9" t="s">
        <v>7</v>
      </c>
      <c r="J19" s="10">
        <f>(J14)*30.2%</f>
        <v>398.37101214574903</v>
      </c>
    </row>
    <row r="20" spans="2:10" x14ac:dyDescent="0.2">
      <c r="C20" s="11"/>
      <c r="D20" s="9"/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1383.9919266745831</v>
      </c>
    </row>
    <row r="23" spans="2:10" x14ac:dyDescent="0.2">
      <c r="C23" s="12"/>
      <c r="D23" s="31"/>
      <c r="J23" s="10"/>
    </row>
    <row r="24" spans="2:10" x14ac:dyDescent="0.2">
      <c r="B24" s="5">
        <v>4</v>
      </c>
      <c r="C24" s="1" t="s">
        <v>10</v>
      </c>
      <c r="J24" s="10">
        <f>'[19]материальные затраты'!F13/12</f>
        <v>2496.6558333333332</v>
      </c>
    </row>
    <row r="25" spans="2:10" x14ac:dyDescent="0.2">
      <c r="J25" s="10"/>
    </row>
    <row r="26" spans="2:10" x14ac:dyDescent="0.2">
      <c r="E26" s="1" t="s">
        <v>11</v>
      </c>
      <c r="J26" s="10">
        <f>SUM(J16:J23)+J24</f>
        <v>5598.1280838945568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56</v>
      </c>
      <c r="F29" s="15"/>
      <c r="J29" s="10">
        <f>J26*20 %</f>
        <v>1119.6256167789113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10">
        <f>J26+J29</f>
        <v>6717.7537006734683</v>
      </c>
    </row>
    <row r="33" spans="3:10" x14ac:dyDescent="0.2">
      <c r="J33" s="10"/>
    </row>
    <row r="34" spans="3:10" x14ac:dyDescent="0.2">
      <c r="J34" s="10"/>
    </row>
    <row r="35" spans="3:10" x14ac:dyDescent="0.2">
      <c r="E35" s="1" t="s">
        <v>14</v>
      </c>
      <c r="J35" s="17">
        <v>672</v>
      </c>
    </row>
    <row r="36" spans="3:10" x14ac:dyDescent="0.2">
      <c r="J36" s="17"/>
    </row>
    <row r="37" spans="3:10" x14ac:dyDescent="0.2">
      <c r="E37" s="1" t="s">
        <v>28</v>
      </c>
      <c r="J37" s="83">
        <f>J35/4</f>
        <v>168</v>
      </c>
    </row>
    <row r="38" spans="3:10" x14ac:dyDescent="0.2">
      <c r="J38" s="3"/>
    </row>
    <row r="39" spans="3:10" x14ac:dyDescent="0.2">
      <c r="J39" s="3"/>
    </row>
    <row r="42" spans="3:10" x14ac:dyDescent="0.2">
      <c r="C42" s="21" t="s">
        <v>17</v>
      </c>
      <c r="D42" s="39"/>
    </row>
    <row r="43" spans="3:10" x14ac:dyDescent="0.2">
      <c r="C43" s="21" t="s">
        <v>18</v>
      </c>
      <c r="D43" s="39"/>
    </row>
    <row r="44" spans="3:10" x14ac:dyDescent="0.2">
      <c r="C44" s="24" t="s">
        <v>19</v>
      </c>
    </row>
    <row r="45" spans="3:10" x14ac:dyDescent="0.2">
      <c r="C45" s="24" t="s">
        <v>20</v>
      </c>
    </row>
    <row r="47" spans="3:10" x14ac:dyDescent="0.2">
      <c r="C47" s="9"/>
    </row>
  </sheetData>
  <mergeCells count="6">
    <mergeCell ref="B3:K3"/>
    <mergeCell ref="B5:K5"/>
    <mergeCell ref="E14:I14"/>
    <mergeCell ref="C15:J15"/>
    <mergeCell ref="D16:I16"/>
    <mergeCell ref="H9:I9"/>
  </mergeCells>
  <pageMargins left="0.55118110236220474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7"/>
  <sheetViews>
    <sheetView workbookViewId="0">
      <selection activeCell="J9" sqref="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0.7109375" style="1" customWidth="1"/>
    <col min="4" max="4" width="11.71093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0.7109375" style="1" customWidth="1"/>
    <col min="260" max="260" width="11.71093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0.7109375" style="1" customWidth="1"/>
    <col min="516" max="516" width="11.71093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0.7109375" style="1" customWidth="1"/>
    <col min="772" max="772" width="11.71093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0.7109375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0.7109375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0.7109375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0.7109375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0.7109375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0.7109375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0.7109375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0.7109375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0.7109375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0.7109375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0.7109375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0.7109375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0.7109375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0.7109375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0.7109375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0.7109375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0.7109375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0.7109375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0.7109375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0.7109375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0.7109375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0.7109375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0.7109375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0.7109375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0.7109375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0.7109375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0.7109375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0.7109375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0.7109375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0.7109375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0.7109375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0.7109375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0.7109375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0.7109375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0.7109375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0.7109375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0.7109375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0.7109375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0.7109375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0.7109375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0.7109375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0.7109375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0.7109375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0.7109375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0.7109375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0.7109375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0.7109375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0.7109375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0.7109375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0.7109375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0.7109375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0.7109375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0.7109375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0.7109375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0.7109375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0.7109375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0.7109375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0.7109375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0.7109375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0.7109375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84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27" t="s">
        <v>58</v>
      </c>
    </row>
    <row r="9" spans="2:12" ht="51.75" customHeight="1" x14ac:dyDescent="0.25">
      <c r="H9" s="85" t="s">
        <v>88</v>
      </c>
      <c r="I9" s="86"/>
      <c r="J9" s="5">
        <v>4</v>
      </c>
    </row>
    <row r="12" spans="2:12" x14ac:dyDescent="0.2">
      <c r="B12" s="1" t="s">
        <v>3</v>
      </c>
    </row>
    <row r="14" spans="2:12" x14ac:dyDescent="0.2">
      <c r="C14" s="33" t="s">
        <v>85</v>
      </c>
      <c r="D14" s="34"/>
      <c r="E14" s="58"/>
      <c r="F14" s="59"/>
      <c r="G14" s="59"/>
      <c r="H14" s="59"/>
      <c r="I14" s="60"/>
      <c r="J14" s="6">
        <f>'[20]зар.плата педагог'!AJ17</f>
        <v>988.96086369770592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988.96086369770592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988.96086369770592</v>
      </c>
      <c r="D19" s="9" t="s">
        <v>7</v>
      </c>
      <c r="J19" s="10">
        <f>(J14)*30.2%</f>
        <v>298.66618083670716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1037.6045707299204</v>
      </c>
    </row>
    <row r="23" spans="2:10" x14ac:dyDescent="0.2">
      <c r="C23" s="12"/>
      <c r="D23" s="31"/>
      <c r="J23" s="10"/>
    </row>
    <row r="24" spans="2:10" x14ac:dyDescent="0.2">
      <c r="B24" s="9" t="s">
        <v>26</v>
      </c>
      <c r="C24" s="9" t="s">
        <v>10</v>
      </c>
      <c r="J24" s="10">
        <f>'[20]материальные затраты'!F14/12</f>
        <v>2008.0874999999999</v>
      </c>
    </row>
    <row r="25" spans="2:10" x14ac:dyDescent="0.2">
      <c r="J25" s="10"/>
    </row>
    <row r="26" spans="2:10" x14ac:dyDescent="0.2">
      <c r="E26" s="1" t="s">
        <v>11</v>
      </c>
      <c r="J26" s="10">
        <f>SUM(J16:J24)</f>
        <v>4333.319115264333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78</v>
      </c>
      <c r="F29" s="15"/>
      <c r="J29" s="10">
        <f>J26*20 %</f>
        <v>866.66382305286663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10">
        <f>J26+J29</f>
        <v>5199.9829383172</v>
      </c>
    </row>
    <row r="33" spans="3:10" x14ac:dyDescent="0.2">
      <c r="J33" s="10"/>
    </row>
    <row r="34" spans="3:10" x14ac:dyDescent="0.2">
      <c r="J34" s="10"/>
    </row>
    <row r="35" spans="3:10" x14ac:dyDescent="0.2">
      <c r="E35" s="1" t="s">
        <v>14</v>
      </c>
      <c r="J35" s="17">
        <f>J32/10</f>
        <v>519.99829383172005</v>
      </c>
    </row>
    <row r="36" spans="3:10" x14ac:dyDescent="0.2">
      <c r="J36" s="17"/>
    </row>
    <row r="37" spans="3:10" x14ac:dyDescent="0.2">
      <c r="E37" s="1" t="s">
        <v>28</v>
      </c>
      <c r="J37" s="83">
        <f>J35/4</f>
        <v>129.99957345793001</v>
      </c>
    </row>
    <row r="38" spans="3:10" x14ac:dyDescent="0.2">
      <c r="J38" s="3"/>
    </row>
    <row r="39" spans="3:10" x14ac:dyDescent="0.2">
      <c r="J39" s="3"/>
    </row>
    <row r="42" spans="3:10" x14ac:dyDescent="0.2">
      <c r="C42" s="21" t="s">
        <v>17</v>
      </c>
      <c r="D42" s="39"/>
    </row>
    <row r="43" spans="3:10" x14ac:dyDescent="0.2">
      <c r="C43" s="21" t="s">
        <v>18</v>
      </c>
      <c r="D43" s="39"/>
    </row>
    <row r="44" spans="3:10" x14ac:dyDescent="0.2">
      <c r="C44" s="24" t="s">
        <v>19</v>
      </c>
    </row>
    <row r="45" spans="3:10" x14ac:dyDescent="0.2">
      <c r="C45" s="24" t="s">
        <v>20</v>
      </c>
    </row>
    <row r="47" spans="3:10" x14ac:dyDescent="0.2">
      <c r="C47" s="9"/>
    </row>
  </sheetData>
  <mergeCells count="6">
    <mergeCell ref="B3:K3"/>
    <mergeCell ref="B5:K5"/>
    <mergeCell ref="E14:I14"/>
    <mergeCell ref="C15:J15"/>
    <mergeCell ref="D16:I16"/>
    <mergeCell ref="H9:I9"/>
  </mergeCells>
  <pageMargins left="0.55118110236220474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5"/>
  <sheetViews>
    <sheetView workbookViewId="0">
      <selection activeCell="H9" sqref="H9: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0.7109375" style="1" customWidth="1"/>
    <col min="4" max="4" width="16.855468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0.7109375" style="1" customWidth="1"/>
    <col min="260" max="260" width="16.855468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0.7109375" style="1" customWidth="1"/>
    <col min="516" max="516" width="16.855468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0.7109375" style="1" customWidth="1"/>
    <col min="772" max="772" width="16.855468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0.7109375" style="1" customWidth="1"/>
    <col min="1028" max="1028" width="16.855468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0.7109375" style="1" customWidth="1"/>
    <col min="1284" max="1284" width="16.855468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0.7109375" style="1" customWidth="1"/>
    <col min="1540" max="1540" width="16.855468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0.7109375" style="1" customWidth="1"/>
    <col min="1796" max="1796" width="16.855468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0.7109375" style="1" customWidth="1"/>
    <col min="2052" max="2052" width="16.855468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0.7109375" style="1" customWidth="1"/>
    <col min="2308" max="2308" width="16.855468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0.7109375" style="1" customWidth="1"/>
    <col min="2564" max="2564" width="16.855468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0.7109375" style="1" customWidth="1"/>
    <col min="2820" max="2820" width="16.855468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0.7109375" style="1" customWidth="1"/>
    <col min="3076" max="3076" width="16.855468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0.7109375" style="1" customWidth="1"/>
    <col min="3332" max="3332" width="16.855468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0.7109375" style="1" customWidth="1"/>
    <col min="3588" max="3588" width="16.855468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0.7109375" style="1" customWidth="1"/>
    <col min="3844" max="3844" width="16.855468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0.7109375" style="1" customWidth="1"/>
    <col min="4100" max="4100" width="16.855468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0.7109375" style="1" customWidth="1"/>
    <col min="4356" max="4356" width="16.855468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0.7109375" style="1" customWidth="1"/>
    <col min="4612" max="4612" width="16.855468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0.7109375" style="1" customWidth="1"/>
    <col min="4868" max="4868" width="16.855468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0.7109375" style="1" customWidth="1"/>
    <col min="5124" max="5124" width="16.855468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0.7109375" style="1" customWidth="1"/>
    <col min="5380" max="5380" width="16.855468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0.7109375" style="1" customWidth="1"/>
    <col min="5636" max="5636" width="16.855468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0.7109375" style="1" customWidth="1"/>
    <col min="5892" max="5892" width="16.855468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0.7109375" style="1" customWidth="1"/>
    <col min="6148" max="6148" width="16.855468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0.7109375" style="1" customWidth="1"/>
    <col min="6404" max="6404" width="16.855468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0.7109375" style="1" customWidth="1"/>
    <col min="6660" max="6660" width="16.855468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0.7109375" style="1" customWidth="1"/>
    <col min="6916" max="6916" width="16.855468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0.7109375" style="1" customWidth="1"/>
    <col min="7172" max="7172" width="16.855468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0.7109375" style="1" customWidth="1"/>
    <col min="7428" max="7428" width="16.855468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0.7109375" style="1" customWidth="1"/>
    <col min="7684" max="7684" width="16.855468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0.7109375" style="1" customWidth="1"/>
    <col min="7940" max="7940" width="16.855468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0.7109375" style="1" customWidth="1"/>
    <col min="8196" max="8196" width="16.855468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0.7109375" style="1" customWidth="1"/>
    <col min="8452" max="8452" width="16.855468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0.7109375" style="1" customWidth="1"/>
    <col min="8708" max="8708" width="16.855468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0.7109375" style="1" customWidth="1"/>
    <col min="8964" max="8964" width="16.855468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0.7109375" style="1" customWidth="1"/>
    <col min="9220" max="9220" width="16.855468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0.7109375" style="1" customWidth="1"/>
    <col min="9476" max="9476" width="16.855468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0.7109375" style="1" customWidth="1"/>
    <col min="9732" max="9732" width="16.855468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0.7109375" style="1" customWidth="1"/>
    <col min="9988" max="9988" width="16.855468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0.7109375" style="1" customWidth="1"/>
    <col min="10244" max="10244" width="16.855468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0.7109375" style="1" customWidth="1"/>
    <col min="10500" max="10500" width="16.855468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0.7109375" style="1" customWidth="1"/>
    <col min="10756" max="10756" width="16.855468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0.7109375" style="1" customWidth="1"/>
    <col min="11012" max="11012" width="16.855468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0.7109375" style="1" customWidth="1"/>
    <col min="11268" max="11268" width="16.855468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0.7109375" style="1" customWidth="1"/>
    <col min="11524" max="11524" width="16.855468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0.7109375" style="1" customWidth="1"/>
    <col min="11780" max="11780" width="16.855468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0.7109375" style="1" customWidth="1"/>
    <col min="12036" max="12036" width="16.855468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0.7109375" style="1" customWidth="1"/>
    <col min="12292" max="12292" width="16.855468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0.7109375" style="1" customWidth="1"/>
    <col min="12548" max="12548" width="16.855468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0.7109375" style="1" customWidth="1"/>
    <col min="12804" max="12804" width="16.855468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0.7109375" style="1" customWidth="1"/>
    <col min="13060" max="13060" width="16.855468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0.7109375" style="1" customWidth="1"/>
    <col min="13316" max="13316" width="16.855468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0.7109375" style="1" customWidth="1"/>
    <col min="13572" max="13572" width="16.855468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0.7109375" style="1" customWidth="1"/>
    <col min="13828" max="13828" width="16.855468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0.7109375" style="1" customWidth="1"/>
    <col min="14084" max="14084" width="16.855468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0.7109375" style="1" customWidth="1"/>
    <col min="14340" max="14340" width="16.855468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0.7109375" style="1" customWidth="1"/>
    <col min="14596" max="14596" width="16.855468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0.7109375" style="1" customWidth="1"/>
    <col min="14852" max="14852" width="16.855468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0.7109375" style="1" customWidth="1"/>
    <col min="15108" max="15108" width="16.855468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0.7109375" style="1" customWidth="1"/>
    <col min="15364" max="15364" width="16.855468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0.7109375" style="1" customWidth="1"/>
    <col min="15620" max="15620" width="16.855468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0.7109375" style="1" customWidth="1"/>
    <col min="15876" max="15876" width="16.855468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0.7109375" style="1" customWidth="1"/>
    <col min="16132" max="16132" width="16.855468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1:12" ht="22.5" customHeight="1" x14ac:dyDescent="0.2"/>
    <row r="3" spans="1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1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30.75" customHeight="1" x14ac:dyDescent="0.2">
      <c r="A5" s="66" t="s">
        <v>22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26"/>
    </row>
    <row r="7" spans="1:12" x14ac:dyDescent="0.2">
      <c r="L7" s="3"/>
    </row>
    <row r="8" spans="1:12" x14ac:dyDescent="0.2">
      <c r="H8" s="27" t="s">
        <v>23</v>
      </c>
    </row>
    <row r="9" spans="1:12" ht="36.75" customHeight="1" x14ac:dyDescent="0.25">
      <c r="H9" s="85" t="s">
        <v>88</v>
      </c>
      <c r="I9" s="86"/>
      <c r="J9" s="5">
        <v>4</v>
      </c>
    </row>
    <row r="12" spans="1:12" x14ac:dyDescent="0.2">
      <c r="B12" s="1" t="s">
        <v>3</v>
      </c>
    </row>
    <row r="14" spans="1:12" ht="25.5" customHeight="1" x14ac:dyDescent="0.2">
      <c r="C14" s="67" t="s">
        <v>24</v>
      </c>
      <c r="D14" s="68"/>
      <c r="E14" s="69"/>
      <c r="F14" s="70"/>
      <c r="G14" s="70"/>
      <c r="H14" s="70"/>
      <c r="I14" s="71"/>
      <c r="J14" s="28">
        <f>'[3]зар.плата педагог'!AJ21</f>
        <v>914.58245614035104</v>
      </c>
    </row>
    <row r="15" spans="1:12" x14ac:dyDescent="0.2">
      <c r="C15" s="72"/>
      <c r="D15" s="73"/>
      <c r="E15" s="73"/>
      <c r="F15" s="73"/>
      <c r="G15" s="73"/>
      <c r="H15" s="73"/>
      <c r="I15" s="73"/>
      <c r="J15" s="74"/>
    </row>
    <row r="16" spans="1:12" x14ac:dyDescent="0.2">
      <c r="C16" s="29" t="s">
        <v>5</v>
      </c>
      <c r="D16" s="69"/>
      <c r="E16" s="70"/>
      <c r="F16" s="70"/>
      <c r="G16" s="70"/>
      <c r="H16" s="70"/>
      <c r="I16" s="71"/>
      <c r="J16" s="30">
        <f>J14</f>
        <v>914.58245614035104</v>
      </c>
    </row>
    <row r="18" spans="2:10" x14ac:dyDescent="0.2">
      <c r="B18" s="9" t="s">
        <v>25</v>
      </c>
    </row>
    <row r="19" spans="2:10" x14ac:dyDescent="0.2">
      <c r="C19" s="11">
        <f>J14</f>
        <v>914.58245614035104</v>
      </c>
      <c r="D19" s="9" t="s">
        <v>7</v>
      </c>
      <c r="J19" s="10">
        <f>(J14)*30.2%</f>
        <v>276.20390175438598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959.56773582771098</v>
      </c>
    </row>
    <row r="23" spans="2:10" x14ac:dyDescent="0.2">
      <c r="C23" s="12"/>
      <c r="D23" s="31"/>
      <c r="J23" s="10"/>
    </row>
    <row r="24" spans="2:10" x14ac:dyDescent="0.2">
      <c r="B24" s="1" t="s">
        <v>26</v>
      </c>
      <c r="C24" s="9" t="s">
        <v>10</v>
      </c>
      <c r="J24" s="10">
        <f>'[3]материальные затраты'!F25/12</f>
        <v>1965.6049999999998</v>
      </c>
    </row>
    <row r="25" spans="2:10" x14ac:dyDescent="0.2">
      <c r="J25" s="10"/>
    </row>
    <row r="26" spans="2:10" x14ac:dyDescent="0.2">
      <c r="E26" s="1" t="s">
        <v>11</v>
      </c>
      <c r="J26" s="10">
        <f>J22+J19+J16+J24</f>
        <v>4115.9590937224475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27</v>
      </c>
      <c r="F29" s="15"/>
      <c r="G29" s="16">
        <v>0.2</v>
      </c>
      <c r="J29" s="10">
        <f>J26*G29</f>
        <v>823.19181874448952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10">
        <f>J26+J29</f>
        <v>4939.1509124669374</v>
      </c>
    </row>
    <row r="33" spans="3:10" x14ac:dyDescent="0.2">
      <c r="J33" s="10"/>
    </row>
    <row r="34" spans="3:10" x14ac:dyDescent="0.2">
      <c r="J34" s="10"/>
    </row>
    <row r="35" spans="3:10" x14ac:dyDescent="0.2">
      <c r="E35" s="1" t="s">
        <v>14</v>
      </c>
      <c r="J35" s="17">
        <v>412</v>
      </c>
    </row>
    <row r="36" spans="3:10" x14ac:dyDescent="0.2">
      <c r="J36" s="17"/>
    </row>
    <row r="37" spans="3:10" x14ac:dyDescent="0.2">
      <c r="E37" s="1" t="s">
        <v>28</v>
      </c>
      <c r="J37" s="83">
        <f>J35/4</f>
        <v>103</v>
      </c>
    </row>
    <row r="38" spans="3:10" x14ac:dyDescent="0.2">
      <c r="J38" s="3"/>
    </row>
    <row r="39" spans="3:10" x14ac:dyDescent="0.2">
      <c r="J39" s="3"/>
    </row>
    <row r="42" spans="3:10" x14ac:dyDescent="0.2">
      <c r="C42" s="21" t="s">
        <v>17</v>
      </c>
    </row>
    <row r="43" spans="3:10" x14ac:dyDescent="0.2">
      <c r="C43" s="21" t="s">
        <v>18</v>
      </c>
    </row>
    <row r="44" spans="3:10" x14ac:dyDescent="0.2">
      <c r="C44" s="24" t="s">
        <v>19</v>
      </c>
    </row>
    <row r="45" spans="3:10" x14ac:dyDescent="0.2">
      <c r="C45" s="24" t="s">
        <v>20</v>
      </c>
    </row>
  </sheetData>
  <mergeCells count="7">
    <mergeCell ref="D16:I16"/>
    <mergeCell ref="H9:I9"/>
    <mergeCell ref="B3:K3"/>
    <mergeCell ref="A5:K5"/>
    <mergeCell ref="C14:D14"/>
    <mergeCell ref="E14:I14"/>
    <mergeCell ref="C15:J15"/>
  </mergeCells>
  <pageMargins left="0.55118110236220474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7"/>
  <sheetViews>
    <sheetView workbookViewId="0">
      <selection activeCell="H9" sqref="H9:I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0.7109375" style="1" customWidth="1"/>
    <col min="4" max="4" width="11.71093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0.7109375" style="1" customWidth="1"/>
    <col min="260" max="260" width="11.71093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0.7109375" style="1" customWidth="1"/>
    <col min="516" max="516" width="11.71093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0.7109375" style="1" customWidth="1"/>
    <col min="772" max="772" width="11.71093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0.7109375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0.7109375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0.7109375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0.7109375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0.7109375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0.7109375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0.7109375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0.7109375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0.7109375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0.7109375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0.7109375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0.7109375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0.7109375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0.7109375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0.7109375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0.7109375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0.7109375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0.7109375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0.7109375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0.7109375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0.7109375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0.7109375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0.7109375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0.7109375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0.7109375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0.7109375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0.7109375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0.7109375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0.7109375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0.7109375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0.7109375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0.7109375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0.7109375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0.7109375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0.7109375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0.7109375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0.7109375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0.7109375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0.7109375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0.7109375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0.7109375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0.7109375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0.7109375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0.7109375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0.7109375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0.7109375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0.7109375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0.7109375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0.7109375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0.7109375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0.7109375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0.7109375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0.7109375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0.7109375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0.7109375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0.7109375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0.7109375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0.7109375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0.7109375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0.7109375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86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27" t="s">
        <v>58</v>
      </c>
    </row>
    <row r="9" spans="2:12" ht="43.5" customHeight="1" x14ac:dyDescent="0.25">
      <c r="H9" s="85" t="s">
        <v>88</v>
      </c>
      <c r="I9" s="86"/>
      <c r="J9" s="5">
        <v>4</v>
      </c>
    </row>
    <row r="12" spans="2:12" x14ac:dyDescent="0.2">
      <c r="B12" s="1" t="s">
        <v>3</v>
      </c>
    </row>
    <row r="14" spans="2:12" x14ac:dyDescent="0.2">
      <c r="C14" s="33" t="s">
        <v>85</v>
      </c>
      <c r="D14" s="34"/>
      <c r="E14" s="58"/>
      <c r="F14" s="59"/>
      <c r="G14" s="59"/>
      <c r="H14" s="59"/>
      <c r="I14" s="60"/>
      <c r="J14" s="6">
        <f>'[21]зар.плата педагог'!AJ17</f>
        <v>988.96086369770592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988.96086369770592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988.96086369770592</v>
      </c>
      <c r="D19" s="9" t="s">
        <v>7</v>
      </c>
      <c r="J19" s="10">
        <f>(J14)*30.2%</f>
        <v>298.66618083670716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1037.6045707299204</v>
      </c>
    </row>
    <row r="23" spans="2:10" x14ac:dyDescent="0.2">
      <c r="C23" s="12"/>
      <c r="D23" s="31"/>
      <c r="J23" s="10"/>
    </row>
    <row r="24" spans="2:10" x14ac:dyDescent="0.2">
      <c r="B24" s="9" t="s">
        <v>26</v>
      </c>
      <c r="C24" s="9" t="s">
        <v>10</v>
      </c>
      <c r="J24" s="10">
        <f>'[21]материальные затраты'!F13/12</f>
        <v>2699.7541666666666</v>
      </c>
    </row>
    <row r="25" spans="2:10" x14ac:dyDescent="0.2">
      <c r="J25" s="10"/>
    </row>
    <row r="26" spans="2:10" x14ac:dyDescent="0.2">
      <c r="E26" s="1" t="s">
        <v>11</v>
      </c>
      <c r="J26" s="10">
        <f>SUM(J16:J24)</f>
        <v>5024.985781931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78</v>
      </c>
      <c r="F29" s="15"/>
      <c r="J29" s="10">
        <f>J26*20 %</f>
        <v>1004.9971563862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10">
        <f>J26+J29</f>
        <v>6029.9829383172</v>
      </c>
    </row>
    <row r="33" spans="3:11" x14ac:dyDescent="0.2">
      <c r="J33" s="10"/>
    </row>
    <row r="34" spans="3:11" x14ac:dyDescent="0.2">
      <c r="J34" s="10"/>
    </row>
    <row r="35" spans="3:11" x14ac:dyDescent="0.2">
      <c r="E35" s="1" t="s">
        <v>14</v>
      </c>
      <c r="J35" s="17">
        <v>604</v>
      </c>
    </row>
    <row r="36" spans="3:11" x14ac:dyDescent="0.2">
      <c r="J36" s="17"/>
    </row>
    <row r="37" spans="3:11" x14ac:dyDescent="0.2">
      <c r="E37" s="1" t="s">
        <v>28</v>
      </c>
      <c r="J37" s="83">
        <f>J35/4</f>
        <v>151</v>
      </c>
    </row>
    <row r="38" spans="3:11" x14ac:dyDescent="0.2">
      <c r="J38" s="3"/>
    </row>
    <row r="39" spans="3:11" x14ac:dyDescent="0.2">
      <c r="J39" s="52"/>
      <c r="K39" s="42"/>
    </row>
    <row r="40" spans="3:11" x14ac:dyDescent="0.2">
      <c r="J40" s="42"/>
      <c r="K40" s="42"/>
    </row>
    <row r="42" spans="3:11" x14ac:dyDescent="0.2">
      <c r="C42" s="21" t="s">
        <v>17</v>
      </c>
      <c r="D42" s="39"/>
    </row>
    <row r="43" spans="3:11" x14ac:dyDescent="0.2">
      <c r="C43" s="21" t="s">
        <v>18</v>
      </c>
      <c r="D43" s="39"/>
    </row>
    <row r="44" spans="3:11" x14ac:dyDescent="0.2">
      <c r="C44" s="24" t="s">
        <v>19</v>
      </c>
    </row>
    <row r="45" spans="3:11" x14ac:dyDescent="0.2">
      <c r="C45" s="24" t="s">
        <v>20</v>
      </c>
    </row>
    <row r="47" spans="3:11" x14ac:dyDescent="0.2">
      <c r="C47" s="9"/>
    </row>
  </sheetData>
  <mergeCells count="6">
    <mergeCell ref="B3:K3"/>
    <mergeCell ref="B5:K5"/>
    <mergeCell ref="E14:I14"/>
    <mergeCell ref="C15:J15"/>
    <mergeCell ref="D16:I16"/>
    <mergeCell ref="H9:I9"/>
  </mergeCells>
  <pageMargins left="0.55118110236220474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7"/>
  <sheetViews>
    <sheetView tabSelected="1" topLeftCell="A4" workbookViewId="0">
      <selection activeCell="M16" sqref="M16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0.7109375" style="1" customWidth="1"/>
    <col min="4" max="4" width="11.71093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0.7109375" style="1" customWidth="1"/>
    <col min="260" max="260" width="11.71093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0.7109375" style="1" customWidth="1"/>
    <col min="516" max="516" width="11.71093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0.7109375" style="1" customWidth="1"/>
    <col min="772" max="772" width="11.71093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0.7109375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0.7109375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0.7109375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0.7109375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0.7109375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0.7109375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0.7109375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0.7109375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0.7109375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0.7109375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0.7109375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0.7109375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0.7109375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0.7109375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0.7109375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0.7109375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0.7109375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0.7109375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0.7109375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0.7109375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0.7109375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0.7109375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0.7109375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0.7109375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0.7109375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0.7109375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0.7109375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0.7109375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0.7109375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0.7109375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0.7109375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0.7109375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0.7109375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0.7109375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0.7109375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0.7109375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0.7109375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0.7109375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0.7109375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0.7109375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0.7109375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0.7109375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0.7109375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0.7109375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0.7109375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0.7109375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0.7109375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0.7109375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0.7109375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0.7109375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0.7109375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0.7109375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0.7109375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0.7109375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0.7109375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0.7109375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0.7109375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0.7109375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0.7109375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0.7109375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87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27" t="s">
        <v>58</v>
      </c>
    </row>
    <row r="9" spans="2:12" ht="28.5" customHeight="1" x14ac:dyDescent="0.25">
      <c r="H9" s="85" t="s">
        <v>88</v>
      </c>
      <c r="I9" s="86"/>
      <c r="J9" s="5">
        <v>4</v>
      </c>
    </row>
    <row r="12" spans="2:12" x14ac:dyDescent="0.2">
      <c r="B12" s="1" t="s">
        <v>3</v>
      </c>
    </row>
    <row r="14" spans="2:12" x14ac:dyDescent="0.2">
      <c r="C14" s="33" t="s">
        <v>85</v>
      </c>
      <c r="D14" s="34"/>
      <c r="E14" s="58"/>
      <c r="F14" s="59"/>
      <c r="G14" s="59"/>
      <c r="H14" s="59"/>
      <c r="I14" s="60"/>
      <c r="J14" s="6">
        <f>'[22]зар.плата педагог'!AJ17</f>
        <v>988.96086369770592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988.96086369770592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988.96086369770592</v>
      </c>
      <c r="D19" s="9" t="s">
        <v>7</v>
      </c>
      <c r="J19" s="10">
        <f>(J14)*30.2%</f>
        <v>298.66618083670716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1037.6045707299204</v>
      </c>
    </row>
    <row r="23" spans="2:10" x14ac:dyDescent="0.2">
      <c r="C23" s="12"/>
      <c r="D23" s="31"/>
      <c r="J23" s="10"/>
    </row>
    <row r="24" spans="2:10" x14ac:dyDescent="0.2">
      <c r="B24" s="9" t="s">
        <v>26</v>
      </c>
      <c r="C24" s="9" t="s">
        <v>10</v>
      </c>
      <c r="J24" s="10">
        <f>'[22]материальные затраты'!F14/12</f>
        <v>2861.4208333333336</v>
      </c>
    </row>
    <row r="25" spans="2:10" x14ac:dyDescent="0.2">
      <c r="J25" s="10"/>
    </row>
    <row r="26" spans="2:10" x14ac:dyDescent="0.2">
      <c r="E26" s="1" t="s">
        <v>11</v>
      </c>
      <c r="J26" s="10">
        <f>SUM(J16:J24)</f>
        <v>5186.652448597667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78</v>
      </c>
      <c r="F29" s="15"/>
      <c r="J29" s="10">
        <f>J26*20 %</f>
        <v>1037.3304897195335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10">
        <f>J26+J29</f>
        <v>6223.9829383172</v>
      </c>
    </row>
    <row r="33" spans="3:10" x14ac:dyDescent="0.2">
      <c r="J33" s="10"/>
    </row>
    <row r="34" spans="3:10" x14ac:dyDescent="0.2">
      <c r="J34" s="10"/>
    </row>
    <row r="35" spans="3:10" x14ac:dyDescent="0.2">
      <c r="E35" s="1" t="s">
        <v>14</v>
      </c>
      <c r="J35" s="17">
        <v>624</v>
      </c>
    </row>
    <row r="36" spans="3:10" x14ac:dyDescent="0.2">
      <c r="J36" s="17"/>
    </row>
    <row r="37" spans="3:10" x14ac:dyDescent="0.2">
      <c r="E37" s="1" t="s">
        <v>28</v>
      </c>
      <c r="J37" s="83">
        <f>J35/4</f>
        <v>156</v>
      </c>
    </row>
    <row r="38" spans="3:10" x14ac:dyDescent="0.2">
      <c r="J38" s="3"/>
    </row>
    <row r="39" spans="3:10" x14ac:dyDescent="0.2">
      <c r="J39" s="3"/>
    </row>
    <row r="42" spans="3:10" x14ac:dyDescent="0.2">
      <c r="C42" s="21" t="s">
        <v>17</v>
      </c>
      <c r="D42" s="39"/>
    </row>
    <row r="43" spans="3:10" x14ac:dyDescent="0.2">
      <c r="C43" s="21" t="s">
        <v>18</v>
      </c>
      <c r="D43" s="39"/>
    </row>
    <row r="44" spans="3:10" x14ac:dyDescent="0.2">
      <c r="C44" s="24" t="s">
        <v>19</v>
      </c>
    </row>
    <row r="45" spans="3:10" x14ac:dyDescent="0.2">
      <c r="C45" s="24" t="s">
        <v>20</v>
      </c>
    </row>
    <row r="47" spans="3:10" x14ac:dyDescent="0.2">
      <c r="C47" s="9"/>
    </row>
  </sheetData>
  <mergeCells count="6">
    <mergeCell ref="B3:K3"/>
    <mergeCell ref="B5:K5"/>
    <mergeCell ref="E14:I14"/>
    <mergeCell ref="C15:J15"/>
    <mergeCell ref="D16:I16"/>
    <mergeCell ref="H9:I9"/>
  </mergeCells>
  <pageMargins left="0.55118110236220474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47"/>
  <sheetViews>
    <sheetView workbookViewId="0">
      <selection activeCell="H9" sqref="H9: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1.7109375" style="1" customWidth="1"/>
    <col min="4" max="4" width="16.855468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1.7109375" style="1" customWidth="1"/>
    <col min="260" max="260" width="16.855468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1.7109375" style="1" customWidth="1"/>
    <col min="516" max="516" width="16.855468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1.7109375" style="1" customWidth="1"/>
    <col min="772" max="772" width="16.855468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1.7109375" style="1" customWidth="1"/>
    <col min="1028" max="1028" width="16.855468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1.7109375" style="1" customWidth="1"/>
    <col min="1284" max="1284" width="16.855468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1.7109375" style="1" customWidth="1"/>
    <col min="1540" max="1540" width="16.855468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1.7109375" style="1" customWidth="1"/>
    <col min="1796" max="1796" width="16.855468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1.7109375" style="1" customWidth="1"/>
    <col min="2052" max="2052" width="16.855468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1.7109375" style="1" customWidth="1"/>
    <col min="2308" max="2308" width="16.855468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1.7109375" style="1" customWidth="1"/>
    <col min="2564" max="2564" width="16.855468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1.7109375" style="1" customWidth="1"/>
    <col min="2820" max="2820" width="16.855468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1.7109375" style="1" customWidth="1"/>
    <col min="3076" max="3076" width="16.855468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1.7109375" style="1" customWidth="1"/>
    <col min="3332" max="3332" width="16.855468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1.7109375" style="1" customWidth="1"/>
    <col min="3588" max="3588" width="16.855468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1.7109375" style="1" customWidth="1"/>
    <col min="3844" max="3844" width="16.855468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1.7109375" style="1" customWidth="1"/>
    <col min="4100" max="4100" width="16.855468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1.7109375" style="1" customWidth="1"/>
    <col min="4356" max="4356" width="16.855468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1.7109375" style="1" customWidth="1"/>
    <col min="4612" max="4612" width="16.855468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1.7109375" style="1" customWidth="1"/>
    <col min="4868" max="4868" width="16.855468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1.7109375" style="1" customWidth="1"/>
    <col min="5124" max="5124" width="16.855468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1.7109375" style="1" customWidth="1"/>
    <col min="5380" max="5380" width="16.855468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1.7109375" style="1" customWidth="1"/>
    <col min="5636" max="5636" width="16.855468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1.7109375" style="1" customWidth="1"/>
    <col min="5892" max="5892" width="16.855468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1.7109375" style="1" customWidth="1"/>
    <col min="6148" max="6148" width="16.855468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1.7109375" style="1" customWidth="1"/>
    <col min="6404" max="6404" width="16.855468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1.7109375" style="1" customWidth="1"/>
    <col min="6660" max="6660" width="16.855468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1.7109375" style="1" customWidth="1"/>
    <col min="6916" max="6916" width="16.855468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1.7109375" style="1" customWidth="1"/>
    <col min="7172" max="7172" width="16.855468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1.7109375" style="1" customWidth="1"/>
    <col min="7428" max="7428" width="16.855468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1.7109375" style="1" customWidth="1"/>
    <col min="7684" max="7684" width="16.855468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1.7109375" style="1" customWidth="1"/>
    <col min="7940" max="7940" width="16.855468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1.7109375" style="1" customWidth="1"/>
    <col min="8196" max="8196" width="16.855468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1.7109375" style="1" customWidth="1"/>
    <col min="8452" max="8452" width="16.855468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1.7109375" style="1" customWidth="1"/>
    <col min="8708" max="8708" width="16.855468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1.7109375" style="1" customWidth="1"/>
    <col min="8964" max="8964" width="16.855468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1.7109375" style="1" customWidth="1"/>
    <col min="9220" max="9220" width="16.855468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1.7109375" style="1" customWidth="1"/>
    <col min="9476" max="9476" width="16.855468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1.7109375" style="1" customWidth="1"/>
    <col min="9732" max="9732" width="16.855468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1.7109375" style="1" customWidth="1"/>
    <col min="9988" max="9988" width="16.855468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1.7109375" style="1" customWidth="1"/>
    <col min="10244" max="10244" width="16.855468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1.7109375" style="1" customWidth="1"/>
    <col min="10500" max="10500" width="16.855468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1.7109375" style="1" customWidth="1"/>
    <col min="10756" max="10756" width="16.855468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1.7109375" style="1" customWidth="1"/>
    <col min="11012" max="11012" width="16.855468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1.7109375" style="1" customWidth="1"/>
    <col min="11268" max="11268" width="16.855468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1.7109375" style="1" customWidth="1"/>
    <col min="11524" max="11524" width="16.855468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1.7109375" style="1" customWidth="1"/>
    <col min="11780" max="11780" width="16.855468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1.7109375" style="1" customWidth="1"/>
    <col min="12036" max="12036" width="16.855468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1.7109375" style="1" customWidth="1"/>
    <col min="12292" max="12292" width="16.855468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1.7109375" style="1" customWidth="1"/>
    <col min="12548" max="12548" width="16.855468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1.7109375" style="1" customWidth="1"/>
    <col min="12804" max="12804" width="16.855468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1.7109375" style="1" customWidth="1"/>
    <col min="13060" max="13060" width="16.855468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1.7109375" style="1" customWidth="1"/>
    <col min="13316" max="13316" width="16.855468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1.7109375" style="1" customWidth="1"/>
    <col min="13572" max="13572" width="16.855468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1.7109375" style="1" customWidth="1"/>
    <col min="13828" max="13828" width="16.855468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1.7109375" style="1" customWidth="1"/>
    <col min="14084" max="14084" width="16.855468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1.7109375" style="1" customWidth="1"/>
    <col min="14340" max="14340" width="16.855468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1.7109375" style="1" customWidth="1"/>
    <col min="14596" max="14596" width="16.855468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1.7109375" style="1" customWidth="1"/>
    <col min="14852" max="14852" width="16.855468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1.7109375" style="1" customWidth="1"/>
    <col min="15108" max="15108" width="16.855468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1.7109375" style="1" customWidth="1"/>
    <col min="15364" max="15364" width="16.855468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1.7109375" style="1" customWidth="1"/>
    <col min="15620" max="15620" width="16.855468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1.7109375" style="1" customWidth="1"/>
    <col min="15876" max="15876" width="16.855468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1.7109375" style="1" customWidth="1"/>
    <col min="16132" max="16132" width="16.855468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ht="28.5" customHeight="1" x14ac:dyDescent="0.2">
      <c r="B5" s="66" t="s">
        <v>29</v>
      </c>
      <c r="C5" s="66"/>
      <c r="D5" s="66"/>
      <c r="E5" s="66"/>
      <c r="F5" s="66"/>
      <c r="G5" s="66"/>
      <c r="H5" s="66"/>
      <c r="I5" s="66"/>
      <c r="J5" s="66"/>
      <c r="K5" s="66"/>
    </row>
    <row r="7" spans="2:12" x14ac:dyDescent="0.2">
      <c r="L7" s="3"/>
    </row>
    <row r="8" spans="2:12" x14ac:dyDescent="0.2">
      <c r="H8" s="27" t="s">
        <v>23</v>
      </c>
    </row>
    <row r="9" spans="2:12" ht="27.75" customHeight="1" x14ac:dyDescent="0.25">
      <c r="H9" s="85" t="s">
        <v>88</v>
      </c>
      <c r="I9" s="86"/>
      <c r="J9" s="5">
        <v>4</v>
      </c>
    </row>
    <row r="12" spans="2:12" x14ac:dyDescent="0.2">
      <c r="B12" s="1" t="s">
        <v>3</v>
      </c>
    </row>
    <row r="14" spans="2:12" ht="27.75" customHeight="1" x14ac:dyDescent="0.2">
      <c r="C14" s="67" t="s">
        <v>24</v>
      </c>
      <c r="D14" s="68"/>
      <c r="E14" s="69"/>
      <c r="F14" s="70"/>
      <c r="G14" s="70"/>
      <c r="H14" s="70"/>
      <c r="I14" s="71"/>
      <c r="J14" s="28">
        <f>'[4]зар.плата педагог'!AJ21</f>
        <v>1055.2874493927127</v>
      </c>
    </row>
    <row r="15" spans="2:12" x14ac:dyDescent="0.2">
      <c r="C15" s="72"/>
      <c r="D15" s="73"/>
      <c r="E15" s="73"/>
      <c r="F15" s="73"/>
      <c r="G15" s="73"/>
      <c r="H15" s="73"/>
      <c r="I15" s="73"/>
      <c r="J15" s="74"/>
    </row>
    <row r="16" spans="2:12" x14ac:dyDescent="0.2">
      <c r="C16" s="29" t="s">
        <v>5</v>
      </c>
      <c r="D16" s="69"/>
      <c r="E16" s="70"/>
      <c r="F16" s="70"/>
      <c r="G16" s="70"/>
      <c r="H16" s="70"/>
      <c r="I16" s="71"/>
      <c r="J16" s="30">
        <f>J14</f>
        <v>1055.2874493927127</v>
      </c>
    </row>
    <row r="18" spans="2:10" x14ac:dyDescent="0.2">
      <c r="B18" s="9" t="s">
        <v>25</v>
      </c>
    </row>
    <row r="19" spans="2:10" x14ac:dyDescent="0.2">
      <c r="C19" s="11">
        <f>J14</f>
        <v>1055.2874493927127</v>
      </c>
      <c r="D19" s="9" t="s">
        <v>7</v>
      </c>
      <c r="J19" s="10">
        <f>(J14)*30.2%</f>
        <v>318.6968097165992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1107.1935413396664</v>
      </c>
    </row>
    <row r="23" spans="2:10" x14ac:dyDescent="0.2">
      <c r="C23" s="12"/>
      <c r="D23" s="31"/>
      <c r="J23" s="10"/>
    </row>
    <row r="24" spans="2:10" x14ac:dyDescent="0.2">
      <c r="B24" s="1" t="s">
        <v>30</v>
      </c>
      <c r="J24" s="10">
        <f>'[4]материальные затраты'!F22/12</f>
        <v>1638.3691666666664</v>
      </c>
    </row>
    <row r="25" spans="2:10" x14ac:dyDescent="0.2">
      <c r="C25" s="12"/>
      <c r="J25" s="10"/>
    </row>
    <row r="26" spans="2:10" x14ac:dyDescent="0.2">
      <c r="J26" s="10"/>
    </row>
    <row r="27" spans="2:10" x14ac:dyDescent="0.2">
      <c r="E27" s="1" t="s">
        <v>11</v>
      </c>
      <c r="J27" s="10">
        <f>SUM(J22+J19+J16+J24)</f>
        <v>4119.5469671156443</v>
      </c>
    </row>
    <row r="28" spans="2:10" x14ac:dyDescent="0.2">
      <c r="J28" s="10"/>
    </row>
    <row r="29" spans="2:10" x14ac:dyDescent="0.2">
      <c r="J29" s="10"/>
    </row>
    <row r="30" spans="2:10" x14ac:dyDescent="0.2">
      <c r="E30" s="14" t="s">
        <v>27</v>
      </c>
      <c r="F30" s="15"/>
      <c r="G30" s="16">
        <v>0.2</v>
      </c>
      <c r="J30" s="10">
        <f>J27*G30</f>
        <v>823.9093934231289</v>
      </c>
    </row>
    <row r="31" spans="2:10" x14ac:dyDescent="0.2">
      <c r="J31" s="10"/>
    </row>
    <row r="32" spans="2:10" x14ac:dyDescent="0.2">
      <c r="J32" s="10"/>
    </row>
    <row r="33" spans="3:10" x14ac:dyDescent="0.2">
      <c r="E33" s="1" t="s">
        <v>13</v>
      </c>
      <c r="J33" s="10">
        <f>J27+J30</f>
        <v>4943.456360538773</v>
      </c>
    </row>
    <row r="34" spans="3:10" x14ac:dyDescent="0.2">
      <c r="J34" s="10"/>
    </row>
    <row r="35" spans="3:10" x14ac:dyDescent="0.2">
      <c r="J35" s="10"/>
    </row>
    <row r="36" spans="3:10" x14ac:dyDescent="0.2">
      <c r="E36" s="1" t="s">
        <v>14</v>
      </c>
      <c r="J36" s="17">
        <v>412</v>
      </c>
    </row>
    <row r="37" spans="3:10" x14ac:dyDescent="0.2">
      <c r="J37" s="17"/>
    </row>
    <row r="38" spans="3:10" x14ac:dyDescent="0.2">
      <c r="E38" s="1" t="s">
        <v>28</v>
      </c>
      <c r="J38" s="83">
        <f>J36/4</f>
        <v>103</v>
      </c>
    </row>
    <row r="39" spans="3:10" x14ac:dyDescent="0.2">
      <c r="J39" s="32"/>
    </row>
    <row r="40" spans="3:10" x14ac:dyDescent="0.2">
      <c r="J40" s="3"/>
    </row>
    <row r="44" spans="3:10" x14ac:dyDescent="0.2">
      <c r="C44" s="21" t="s">
        <v>17</v>
      </c>
    </row>
    <row r="45" spans="3:10" x14ac:dyDescent="0.2">
      <c r="C45" s="21" t="s">
        <v>18</v>
      </c>
    </row>
    <row r="46" spans="3:10" x14ac:dyDescent="0.2">
      <c r="C46" s="24" t="s">
        <v>19</v>
      </c>
    </row>
    <row r="47" spans="3:10" x14ac:dyDescent="0.2">
      <c r="C47" s="24" t="s">
        <v>20</v>
      </c>
    </row>
  </sheetData>
  <mergeCells count="7">
    <mergeCell ref="D16:I16"/>
    <mergeCell ref="H9:I9"/>
    <mergeCell ref="B3:K3"/>
    <mergeCell ref="B5:K5"/>
    <mergeCell ref="C14:D14"/>
    <mergeCell ref="E14:I14"/>
    <mergeCell ref="C15:J15"/>
  </mergeCells>
  <pageMargins left="0.55118110236220474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47"/>
  <sheetViews>
    <sheetView workbookViewId="0">
      <selection activeCell="H9" sqref="H9: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3" style="1" customWidth="1"/>
    <col min="4" max="4" width="11.71093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3" style="1" customWidth="1"/>
    <col min="260" max="260" width="11.71093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3" style="1" customWidth="1"/>
    <col min="516" max="516" width="11.71093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3" style="1" customWidth="1"/>
    <col min="772" max="772" width="11.71093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3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3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3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3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3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3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3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3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3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3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3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3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3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3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3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3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3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3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3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3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3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3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3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3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3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3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3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3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3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3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3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3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3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3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3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3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3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3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3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3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3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3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3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3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3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3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3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3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3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3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3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3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3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3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3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3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3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3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3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3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31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27" t="s">
        <v>32</v>
      </c>
    </row>
    <row r="9" spans="2:12" ht="46.5" customHeight="1" x14ac:dyDescent="0.25">
      <c r="H9" s="85" t="s">
        <v>88</v>
      </c>
      <c r="I9" s="86"/>
      <c r="J9" s="5">
        <v>8</v>
      </c>
    </row>
    <row r="12" spans="2:12" x14ac:dyDescent="0.2">
      <c r="B12" s="1" t="s">
        <v>3</v>
      </c>
    </row>
    <row r="14" spans="2:12" x14ac:dyDescent="0.2">
      <c r="C14" s="33" t="s">
        <v>33</v>
      </c>
      <c r="D14" s="34"/>
      <c r="E14" s="58"/>
      <c r="F14" s="59"/>
      <c r="G14" s="59"/>
      <c r="H14" s="59"/>
      <c r="I14" s="60"/>
      <c r="J14" s="6">
        <f>'[5]зар.плата педагог'!AJ18</f>
        <v>1681.5984452811856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1681.5984452811856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34</v>
      </c>
    </row>
    <row r="19" spans="2:10" x14ac:dyDescent="0.2">
      <c r="C19" s="11">
        <f>J14</f>
        <v>1681.5984452811856</v>
      </c>
      <c r="D19" s="9" t="s">
        <v>7</v>
      </c>
      <c r="J19" s="10">
        <f>(J14)*30.2%</f>
        <v>507.84273047491803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36">
        <f>J16*E22</f>
        <v>1764.3106992446435</v>
      </c>
    </row>
    <row r="23" spans="2:10" x14ac:dyDescent="0.2">
      <c r="C23" s="12"/>
      <c r="D23" s="31"/>
      <c r="J23" s="10"/>
    </row>
    <row r="24" spans="2:10" x14ac:dyDescent="0.2">
      <c r="B24" s="1" t="s">
        <v>35</v>
      </c>
      <c r="J24" s="37">
        <f>'[5]материальные затраты'!F21/12</f>
        <v>0</v>
      </c>
    </row>
    <row r="25" spans="2:10" x14ac:dyDescent="0.2">
      <c r="J25" s="10"/>
    </row>
    <row r="26" spans="2:10" x14ac:dyDescent="0.2">
      <c r="E26" s="1" t="s">
        <v>11</v>
      </c>
      <c r="J26" s="10">
        <f>J22+J19+J16+J24</f>
        <v>3953.7518750007475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12</v>
      </c>
      <c r="F29" s="15"/>
      <c r="G29" s="16">
        <v>0.08</v>
      </c>
      <c r="J29" s="10">
        <f>J26*G29</f>
        <v>316.30015000005983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36">
        <f>J26+J29</f>
        <v>4270.0520250008076</v>
      </c>
    </row>
    <row r="33" spans="3:16" x14ac:dyDescent="0.2">
      <c r="J33" s="10"/>
    </row>
    <row r="34" spans="3:16" x14ac:dyDescent="0.2">
      <c r="J34" s="10"/>
    </row>
    <row r="35" spans="3:16" x14ac:dyDescent="0.2">
      <c r="E35" s="1" t="s">
        <v>14</v>
      </c>
      <c r="J35" s="17">
        <v>4272</v>
      </c>
      <c r="L35" s="38">
        <f>J35*100/2744-100</f>
        <v>55.685131195335288</v>
      </c>
      <c r="M35" s="9"/>
      <c r="N35" s="9"/>
      <c r="O35" s="9"/>
      <c r="P35" s="9"/>
    </row>
    <row r="36" spans="3:16" x14ac:dyDescent="0.2">
      <c r="J36" s="17"/>
    </row>
    <row r="37" spans="3:16" x14ac:dyDescent="0.2">
      <c r="E37" s="1" t="s">
        <v>28</v>
      </c>
      <c r="J37" s="83">
        <f>J35/8</f>
        <v>534</v>
      </c>
    </row>
    <row r="38" spans="3:16" x14ac:dyDescent="0.2">
      <c r="J38" s="3"/>
    </row>
    <row r="39" spans="3:16" x14ac:dyDescent="0.2">
      <c r="J39" s="3"/>
    </row>
    <row r="42" spans="3:16" x14ac:dyDescent="0.2">
      <c r="C42" s="21" t="s">
        <v>17</v>
      </c>
      <c r="D42" s="39"/>
    </row>
    <row r="43" spans="3:16" x14ac:dyDescent="0.2">
      <c r="C43" s="21" t="s">
        <v>18</v>
      </c>
      <c r="D43" s="39"/>
    </row>
    <row r="44" spans="3:16" x14ac:dyDescent="0.2">
      <c r="C44" s="24" t="s">
        <v>19</v>
      </c>
    </row>
    <row r="45" spans="3:16" x14ac:dyDescent="0.2">
      <c r="C45" s="24" t="s">
        <v>20</v>
      </c>
    </row>
    <row r="47" spans="3:16" x14ac:dyDescent="0.2">
      <c r="C47" s="9"/>
    </row>
  </sheetData>
  <mergeCells count="6">
    <mergeCell ref="B3:K3"/>
    <mergeCell ref="B5:K5"/>
    <mergeCell ref="E14:I14"/>
    <mergeCell ref="C15:J15"/>
    <mergeCell ref="D16:I16"/>
    <mergeCell ref="H9:I9"/>
  </mergeCells>
  <pageMargins left="0.55118110236220474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48"/>
  <sheetViews>
    <sheetView workbookViewId="0">
      <selection activeCell="J9" sqref="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2.7109375" style="1" customWidth="1"/>
    <col min="4" max="4" width="11.71093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2.7109375" style="1" customWidth="1"/>
    <col min="260" max="260" width="11.71093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2.7109375" style="1" customWidth="1"/>
    <col min="516" max="516" width="11.71093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2.7109375" style="1" customWidth="1"/>
    <col min="772" max="772" width="11.71093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2.7109375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2.7109375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2.7109375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2.7109375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2.7109375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2.7109375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2.7109375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2.7109375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2.7109375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2.7109375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2.7109375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2.7109375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2.7109375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2.7109375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2.7109375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2.7109375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2.7109375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2.7109375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2.7109375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2.7109375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2.7109375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2.7109375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2.7109375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2.7109375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2.7109375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2.7109375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2.7109375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2.7109375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2.7109375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2.7109375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2.7109375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2.7109375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2.7109375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2.7109375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2.7109375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2.7109375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2.7109375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2.7109375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2.7109375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2.7109375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2.7109375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2.7109375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2.7109375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2.7109375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2.7109375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2.7109375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2.7109375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2.7109375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2.7109375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2.7109375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2.7109375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2.7109375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2.7109375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2.7109375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2.7109375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2.7109375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2.7109375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2.7109375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2.7109375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2.7109375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36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27" t="s">
        <v>37</v>
      </c>
    </row>
    <row r="9" spans="2:12" ht="49.5" customHeight="1" x14ac:dyDescent="0.25">
      <c r="H9" s="85" t="s">
        <v>88</v>
      </c>
      <c r="I9" s="86"/>
      <c r="J9" s="5">
        <v>8</v>
      </c>
    </row>
    <row r="12" spans="2:12" x14ac:dyDescent="0.2">
      <c r="B12" s="1" t="s">
        <v>3</v>
      </c>
    </row>
    <row r="14" spans="2:12" x14ac:dyDescent="0.2">
      <c r="C14" s="33" t="s">
        <v>33</v>
      </c>
      <c r="D14" s="34"/>
      <c r="E14" s="58"/>
      <c r="F14" s="59"/>
      <c r="G14" s="59"/>
      <c r="H14" s="59"/>
      <c r="I14" s="60"/>
      <c r="J14" s="6">
        <f>'[6]зар.плата педагог'!AJ17</f>
        <v>2017.9181343374228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2017.9181343374228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2017.9181343374228</v>
      </c>
      <c r="D19" s="9" t="s">
        <v>7</v>
      </c>
      <c r="J19" s="10">
        <f>(J14)*30.2%</f>
        <v>609.4112765699017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2117.1728390935723</v>
      </c>
    </row>
    <row r="23" spans="2:10" x14ac:dyDescent="0.2">
      <c r="C23" s="12"/>
      <c r="D23" s="31"/>
      <c r="J23" s="10"/>
    </row>
    <row r="24" spans="2:10" x14ac:dyDescent="0.2">
      <c r="B24" s="9" t="s">
        <v>26</v>
      </c>
      <c r="C24" s="9" t="s">
        <v>10</v>
      </c>
      <c r="J24" s="10">
        <f>'[6]материальные затраты'!F22/12+'[6]метод. литература'!F24</f>
        <v>3063.0724999999998</v>
      </c>
    </row>
    <row r="25" spans="2:10" x14ac:dyDescent="0.2">
      <c r="J25" s="10"/>
    </row>
    <row r="26" spans="2:10" x14ac:dyDescent="0.2">
      <c r="E26" s="1" t="s">
        <v>11</v>
      </c>
      <c r="J26" s="10">
        <f>SUM(J16:J24)</f>
        <v>7807.5747500008965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12</v>
      </c>
      <c r="F29" s="15"/>
      <c r="G29" s="16">
        <v>0.2</v>
      </c>
      <c r="J29" s="10">
        <f>J26*G29</f>
        <v>1561.5149500001794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10">
        <f>J26+J29</f>
        <v>9369.0897000010755</v>
      </c>
    </row>
    <row r="33" spans="3:14" x14ac:dyDescent="0.2">
      <c r="J33" s="10"/>
    </row>
    <row r="34" spans="3:14" x14ac:dyDescent="0.2">
      <c r="J34" s="10"/>
    </row>
    <row r="35" spans="3:14" x14ac:dyDescent="0.2">
      <c r="E35" s="1" t="s">
        <v>14</v>
      </c>
      <c r="J35" s="17">
        <v>1560</v>
      </c>
      <c r="L35" s="9"/>
      <c r="M35" s="19">
        <f>L35/J35</f>
        <v>0</v>
      </c>
    </row>
    <row r="36" spans="3:14" x14ac:dyDescent="0.2">
      <c r="E36" s="75"/>
      <c r="F36" s="76"/>
      <c r="G36" s="76"/>
      <c r="H36" s="41"/>
      <c r="J36" s="17"/>
    </row>
    <row r="37" spans="3:14" x14ac:dyDescent="0.2">
      <c r="J37" s="17"/>
    </row>
    <row r="38" spans="3:14" x14ac:dyDescent="0.2">
      <c r="E38" s="1" t="s">
        <v>28</v>
      </c>
      <c r="J38" s="83">
        <f>J35/8</f>
        <v>195</v>
      </c>
      <c r="N38" s="10"/>
    </row>
    <row r="39" spans="3:14" x14ac:dyDescent="0.2">
      <c r="J39" s="3"/>
    </row>
    <row r="40" spans="3:14" x14ac:dyDescent="0.2">
      <c r="J40" s="3"/>
    </row>
    <row r="43" spans="3:14" x14ac:dyDescent="0.2">
      <c r="C43" s="21" t="s">
        <v>17</v>
      </c>
      <c r="D43" s="39"/>
    </row>
    <row r="44" spans="3:14" x14ac:dyDescent="0.2">
      <c r="C44" s="21" t="s">
        <v>18</v>
      </c>
      <c r="D44" s="39"/>
    </row>
    <row r="45" spans="3:14" x14ac:dyDescent="0.2">
      <c r="C45" s="24" t="s">
        <v>19</v>
      </c>
    </row>
    <row r="46" spans="3:14" x14ac:dyDescent="0.2">
      <c r="C46" s="24" t="s">
        <v>20</v>
      </c>
    </row>
    <row r="48" spans="3:14" x14ac:dyDescent="0.2">
      <c r="C48" s="9"/>
    </row>
  </sheetData>
  <mergeCells count="7">
    <mergeCell ref="E36:G36"/>
    <mergeCell ref="H9:I9"/>
    <mergeCell ref="B3:K3"/>
    <mergeCell ref="B5:K5"/>
    <mergeCell ref="E14:I14"/>
    <mergeCell ref="C15:J15"/>
    <mergeCell ref="D16:I16"/>
  </mergeCells>
  <pageMargins left="0.55118110236220474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8"/>
  <sheetViews>
    <sheetView workbookViewId="0">
      <selection activeCell="K17" sqref="K17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0.7109375" style="1" customWidth="1"/>
    <col min="4" max="4" width="15.4257812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0.7109375" style="1" customWidth="1"/>
    <col min="260" max="260" width="15.4257812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0.7109375" style="1" customWidth="1"/>
    <col min="516" max="516" width="15.4257812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0.7109375" style="1" customWidth="1"/>
    <col min="772" max="772" width="15.4257812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0.7109375" style="1" customWidth="1"/>
    <col min="1028" max="1028" width="15.4257812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0.7109375" style="1" customWidth="1"/>
    <col min="1284" max="1284" width="15.4257812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0.7109375" style="1" customWidth="1"/>
    <col min="1540" max="1540" width="15.4257812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0.7109375" style="1" customWidth="1"/>
    <col min="1796" max="1796" width="15.4257812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0.7109375" style="1" customWidth="1"/>
    <col min="2052" max="2052" width="15.4257812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0.7109375" style="1" customWidth="1"/>
    <col min="2308" max="2308" width="15.4257812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0.7109375" style="1" customWidth="1"/>
    <col min="2564" max="2564" width="15.4257812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0.7109375" style="1" customWidth="1"/>
    <col min="2820" max="2820" width="15.4257812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0.7109375" style="1" customWidth="1"/>
    <col min="3076" max="3076" width="15.4257812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0.7109375" style="1" customWidth="1"/>
    <col min="3332" max="3332" width="15.4257812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0.7109375" style="1" customWidth="1"/>
    <col min="3588" max="3588" width="15.4257812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0.7109375" style="1" customWidth="1"/>
    <col min="3844" max="3844" width="15.4257812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0.7109375" style="1" customWidth="1"/>
    <col min="4100" max="4100" width="15.4257812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0.7109375" style="1" customWidth="1"/>
    <col min="4356" max="4356" width="15.4257812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0.7109375" style="1" customWidth="1"/>
    <col min="4612" max="4612" width="15.4257812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0.7109375" style="1" customWidth="1"/>
    <col min="4868" max="4868" width="15.4257812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0.7109375" style="1" customWidth="1"/>
    <col min="5124" max="5124" width="15.4257812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0.7109375" style="1" customWidth="1"/>
    <col min="5380" max="5380" width="15.4257812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0.7109375" style="1" customWidth="1"/>
    <col min="5636" max="5636" width="15.4257812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0.7109375" style="1" customWidth="1"/>
    <col min="5892" max="5892" width="15.4257812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0.7109375" style="1" customWidth="1"/>
    <col min="6148" max="6148" width="15.4257812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0.7109375" style="1" customWidth="1"/>
    <col min="6404" max="6404" width="15.4257812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0.7109375" style="1" customWidth="1"/>
    <col min="6660" max="6660" width="15.4257812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0.7109375" style="1" customWidth="1"/>
    <col min="6916" max="6916" width="15.4257812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0.7109375" style="1" customWidth="1"/>
    <col min="7172" max="7172" width="15.4257812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0.7109375" style="1" customWidth="1"/>
    <col min="7428" max="7428" width="15.4257812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0.7109375" style="1" customWidth="1"/>
    <col min="7684" max="7684" width="15.4257812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0.7109375" style="1" customWidth="1"/>
    <col min="7940" max="7940" width="15.4257812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0.7109375" style="1" customWidth="1"/>
    <col min="8196" max="8196" width="15.4257812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0.7109375" style="1" customWidth="1"/>
    <col min="8452" max="8452" width="15.4257812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0.7109375" style="1" customWidth="1"/>
    <col min="8708" max="8708" width="15.4257812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0.7109375" style="1" customWidth="1"/>
    <col min="8964" max="8964" width="15.4257812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0.7109375" style="1" customWidth="1"/>
    <col min="9220" max="9220" width="15.4257812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0.7109375" style="1" customWidth="1"/>
    <col min="9476" max="9476" width="15.4257812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0.7109375" style="1" customWidth="1"/>
    <col min="9732" max="9732" width="15.4257812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0.7109375" style="1" customWidth="1"/>
    <col min="9988" max="9988" width="15.4257812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0.7109375" style="1" customWidth="1"/>
    <col min="10244" max="10244" width="15.4257812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0.7109375" style="1" customWidth="1"/>
    <col min="10500" max="10500" width="15.4257812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0.7109375" style="1" customWidth="1"/>
    <col min="10756" max="10756" width="15.4257812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0.7109375" style="1" customWidth="1"/>
    <col min="11012" max="11012" width="15.4257812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0.7109375" style="1" customWidth="1"/>
    <col min="11268" max="11268" width="15.4257812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0.7109375" style="1" customWidth="1"/>
    <col min="11524" max="11524" width="15.4257812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0.7109375" style="1" customWidth="1"/>
    <col min="11780" max="11780" width="15.4257812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0.7109375" style="1" customWidth="1"/>
    <col min="12036" max="12036" width="15.4257812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0.7109375" style="1" customWidth="1"/>
    <col min="12292" max="12292" width="15.4257812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0.7109375" style="1" customWidth="1"/>
    <col min="12548" max="12548" width="15.4257812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0.7109375" style="1" customWidth="1"/>
    <col min="12804" max="12804" width="15.4257812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0.7109375" style="1" customWidth="1"/>
    <col min="13060" max="13060" width="15.4257812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0.7109375" style="1" customWidth="1"/>
    <col min="13316" max="13316" width="15.4257812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0.7109375" style="1" customWidth="1"/>
    <col min="13572" max="13572" width="15.4257812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0.7109375" style="1" customWidth="1"/>
    <col min="13828" max="13828" width="15.4257812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0.7109375" style="1" customWidth="1"/>
    <col min="14084" max="14084" width="15.4257812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0.7109375" style="1" customWidth="1"/>
    <col min="14340" max="14340" width="15.4257812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0.7109375" style="1" customWidth="1"/>
    <col min="14596" max="14596" width="15.4257812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0.7109375" style="1" customWidth="1"/>
    <col min="14852" max="14852" width="15.4257812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0.7109375" style="1" customWidth="1"/>
    <col min="15108" max="15108" width="15.4257812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0.7109375" style="1" customWidth="1"/>
    <col min="15364" max="15364" width="15.4257812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0.7109375" style="1" customWidth="1"/>
    <col min="15620" max="15620" width="15.4257812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0.7109375" style="1" customWidth="1"/>
    <col min="15876" max="15876" width="15.4257812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0.7109375" style="1" customWidth="1"/>
    <col min="16132" max="16132" width="15.4257812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38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39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27" t="s">
        <v>40</v>
      </c>
    </row>
    <row r="9" spans="2:12" ht="42.75" customHeight="1" x14ac:dyDescent="0.25">
      <c r="H9" s="85" t="s">
        <v>88</v>
      </c>
      <c r="I9" s="86"/>
      <c r="J9" s="5">
        <v>8</v>
      </c>
    </row>
    <row r="12" spans="2:12" x14ac:dyDescent="0.2">
      <c r="B12" s="1" t="s">
        <v>3</v>
      </c>
    </row>
    <row r="14" spans="2:12" x14ac:dyDescent="0.2">
      <c r="C14" s="33" t="s">
        <v>41</v>
      </c>
      <c r="D14" s="34"/>
      <c r="E14" s="58"/>
      <c r="F14" s="59"/>
      <c r="G14" s="59"/>
      <c r="H14" s="59"/>
      <c r="I14" s="60"/>
      <c r="J14" s="6">
        <f>'[7]зар.плата педагог'!AJ17</f>
        <v>1319.1093117408907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1319.1093117408907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1319.1093117408907</v>
      </c>
      <c r="D19" s="9" t="s">
        <v>7</v>
      </c>
      <c r="J19" s="10">
        <f>(J14)*30.2%</f>
        <v>398.37101214574898</v>
      </c>
    </row>
    <row r="20" spans="2:10" x14ac:dyDescent="0.2">
      <c r="J20" s="10"/>
    </row>
    <row r="21" spans="2:10" x14ac:dyDescent="0.2">
      <c r="B21" s="1" t="s">
        <v>42</v>
      </c>
      <c r="C21" s="9" t="s">
        <v>43</v>
      </c>
      <c r="J21" s="37">
        <f>'[7]амортизационные отчисления'!G10</f>
        <v>22.530134054297626</v>
      </c>
    </row>
    <row r="22" spans="2:10" x14ac:dyDescent="0.2">
      <c r="J22" s="10"/>
    </row>
    <row r="23" spans="2:10" x14ac:dyDescent="0.2">
      <c r="B23" s="1" t="s">
        <v>44</v>
      </c>
      <c r="E23" s="3">
        <f>'[2]к-т накл.расходов общий юг'!$I$22</f>
        <v>1.0491866855583512</v>
      </c>
      <c r="J23" s="10">
        <f>J16*E23</f>
        <v>1383.9919266745828</v>
      </c>
    </row>
    <row r="24" spans="2:10" x14ac:dyDescent="0.2">
      <c r="C24" s="12"/>
      <c r="D24" s="31"/>
      <c r="J24" s="10"/>
    </row>
    <row r="25" spans="2:10" x14ac:dyDescent="0.2">
      <c r="B25" s="1" t="s">
        <v>45</v>
      </c>
      <c r="C25" s="1" t="s">
        <v>10</v>
      </c>
      <c r="J25" s="10">
        <f>'[7]материальные затраты'!F19/12</f>
        <v>0</v>
      </c>
    </row>
    <row r="26" spans="2:10" x14ac:dyDescent="0.2">
      <c r="J26" s="10"/>
    </row>
    <row r="27" spans="2:10" x14ac:dyDescent="0.2">
      <c r="E27" s="1" t="s">
        <v>11</v>
      </c>
      <c r="J27" s="10">
        <f>SUM(J16:J24)+J25</f>
        <v>3124.00238461552</v>
      </c>
    </row>
    <row r="28" spans="2:10" x14ac:dyDescent="0.2">
      <c r="J28" s="10"/>
    </row>
    <row r="29" spans="2:10" x14ac:dyDescent="0.2">
      <c r="J29" s="10"/>
    </row>
    <row r="30" spans="2:10" x14ac:dyDescent="0.2">
      <c r="E30" s="14" t="s">
        <v>46</v>
      </c>
      <c r="F30" s="15"/>
      <c r="J30" s="10">
        <f>J27*8%</f>
        <v>249.9201907692416</v>
      </c>
    </row>
    <row r="31" spans="2:10" x14ac:dyDescent="0.2">
      <c r="J31" s="10"/>
    </row>
    <row r="32" spans="2:10" x14ac:dyDescent="0.2">
      <c r="J32" s="10"/>
    </row>
    <row r="33" spans="3:10" x14ac:dyDescent="0.2">
      <c r="E33" s="1" t="s">
        <v>13</v>
      </c>
      <c r="J33" s="10">
        <f>J27+J30</f>
        <v>3373.9225753847618</v>
      </c>
    </row>
    <row r="34" spans="3:10" x14ac:dyDescent="0.2">
      <c r="J34" s="10"/>
    </row>
    <row r="35" spans="3:10" x14ac:dyDescent="0.2">
      <c r="J35" s="10"/>
    </row>
    <row r="36" spans="3:10" x14ac:dyDescent="0.2">
      <c r="E36" s="1" t="s">
        <v>14</v>
      </c>
      <c r="J36" s="17">
        <v>3376</v>
      </c>
    </row>
    <row r="37" spans="3:10" x14ac:dyDescent="0.2">
      <c r="J37" s="17"/>
    </row>
    <row r="38" spans="3:10" x14ac:dyDescent="0.2">
      <c r="E38" s="1" t="s">
        <v>28</v>
      </c>
      <c r="J38" s="83">
        <f>J36/8</f>
        <v>422</v>
      </c>
    </row>
    <row r="39" spans="3:10" x14ac:dyDescent="0.2">
      <c r="J39" s="3"/>
    </row>
    <row r="40" spans="3:10" x14ac:dyDescent="0.2">
      <c r="J40" s="3"/>
    </row>
    <row r="43" spans="3:10" x14ac:dyDescent="0.2">
      <c r="C43" s="21" t="s">
        <v>17</v>
      </c>
      <c r="D43" s="39"/>
    </row>
    <row r="44" spans="3:10" x14ac:dyDescent="0.2">
      <c r="C44" s="21" t="s">
        <v>18</v>
      </c>
      <c r="D44" s="39"/>
    </row>
    <row r="45" spans="3:10" x14ac:dyDescent="0.2">
      <c r="C45" s="24" t="s">
        <v>19</v>
      </c>
    </row>
    <row r="46" spans="3:10" x14ac:dyDescent="0.2">
      <c r="C46" s="24" t="s">
        <v>20</v>
      </c>
    </row>
    <row r="48" spans="3:10" x14ac:dyDescent="0.2">
      <c r="C48" s="9"/>
    </row>
  </sheetData>
  <mergeCells count="6">
    <mergeCell ref="B3:K3"/>
    <mergeCell ref="B5:K5"/>
    <mergeCell ref="E14:I14"/>
    <mergeCell ref="C15:J15"/>
    <mergeCell ref="D16:I16"/>
    <mergeCell ref="H9:I9"/>
  </mergeCells>
  <pageMargins left="0.55118110236220474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9"/>
  <sheetViews>
    <sheetView workbookViewId="0">
      <selection activeCell="J9" sqref="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0.7109375" style="1" customWidth="1"/>
    <col min="4" max="4" width="15.4257812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0.7109375" style="1" customWidth="1"/>
    <col min="260" max="260" width="15.4257812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0.7109375" style="1" customWidth="1"/>
    <col min="516" max="516" width="15.4257812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0.7109375" style="1" customWidth="1"/>
    <col min="772" max="772" width="15.4257812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0.7109375" style="1" customWidth="1"/>
    <col min="1028" max="1028" width="15.4257812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0.7109375" style="1" customWidth="1"/>
    <col min="1284" max="1284" width="15.4257812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0.7109375" style="1" customWidth="1"/>
    <col min="1540" max="1540" width="15.4257812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0.7109375" style="1" customWidth="1"/>
    <col min="1796" max="1796" width="15.4257812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0.7109375" style="1" customWidth="1"/>
    <col min="2052" max="2052" width="15.4257812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0.7109375" style="1" customWidth="1"/>
    <col min="2308" max="2308" width="15.4257812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0.7109375" style="1" customWidth="1"/>
    <col min="2564" max="2564" width="15.4257812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0.7109375" style="1" customWidth="1"/>
    <col min="2820" max="2820" width="15.4257812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0.7109375" style="1" customWidth="1"/>
    <col min="3076" max="3076" width="15.4257812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0.7109375" style="1" customWidth="1"/>
    <col min="3332" max="3332" width="15.4257812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0.7109375" style="1" customWidth="1"/>
    <col min="3588" max="3588" width="15.4257812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0.7109375" style="1" customWidth="1"/>
    <col min="3844" max="3844" width="15.4257812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0.7109375" style="1" customWidth="1"/>
    <col min="4100" max="4100" width="15.4257812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0.7109375" style="1" customWidth="1"/>
    <col min="4356" max="4356" width="15.4257812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0.7109375" style="1" customWidth="1"/>
    <col min="4612" max="4612" width="15.4257812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0.7109375" style="1" customWidth="1"/>
    <col min="4868" max="4868" width="15.4257812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0.7109375" style="1" customWidth="1"/>
    <col min="5124" max="5124" width="15.4257812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0.7109375" style="1" customWidth="1"/>
    <col min="5380" max="5380" width="15.4257812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0.7109375" style="1" customWidth="1"/>
    <col min="5636" max="5636" width="15.4257812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0.7109375" style="1" customWidth="1"/>
    <col min="5892" max="5892" width="15.4257812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0.7109375" style="1" customWidth="1"/>
    <col min="6148" max="6148" width="15.4257812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0.7109375" style="1" customWidth="1"/>
    <col min="6404" max="6404" width="15.4257812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0.7109375" style="1" customWidth="1"/>
    <col min="6660" max="6660" width="15.4257812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0.7109375" style="1" customWidth="1"/>
    <col min="6916" max="6916" width="15.4257812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0.7109375" style="1" customWidth="1"/>
    <col min="7172" max="7172" width="15.4257812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0.7109375" style="1" customWidth="1"/>
    <col min="7428" max="7428" width="15.4257812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0.7109375" style="1" customWidth="1"/>
    <col min="7684" max="7684" width="15.4257812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0.7109375" style="1" customWidth="1"/>
    <col min="7940" max="7940" width="15.4257812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0.7109375" style="1" customWidth="1"/>
    <col min="8196" max="8196" width="15.4257812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0.7109375" style="1" customWidth="1"/>
    <col min="8452" max="8452" width="15.4257812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0.7109375" style="1" customWidth="1"/>
    <col min="8708" max="8708" width="15.4257812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0.7109375" style="1" customWidth="1"/>
    <col min="8964" max="8964" width="15.4257812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0.7109375" style="1" customWidth="1"/>
    <col min="9220" max="9220" width="15.4257812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0.7109375" style="1" customWidth="1"/>
    <col min="9476" max="9476" width="15.4257812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0.7109375" style="1" customWidth="1"/>
    <col min="9732" max="9732" width="15.4257812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0.7109375" style="1" customWidth="1"/>
    <col min="9988" max="9988" width="15.4257812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0.7109375" style="1" customWidth="1"/>
    <col min="10244" max="10244" width="15.4257812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0.7109375" style="1" customWidth="1"/>
    <col min="10500" max="10500" width="15.4257812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0.7109375" style="1" customWidth="1"/>
    <col min="10756" max="10756" width="15.4257812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0.7109375" style="1" customWidth="1"/>
    <col min="11012" max="11012" width="15.4257812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0.7109375" style="1" customWidth="1"/>
    <col min="11268" max="11268" width="15.4257812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0.7109375" style="1" customWidth="1"/>
    <col min="11524" max="11524" width="15.4257812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0.7109375" style="1" customWidth="1"/>
    <col min="11780" max="11780" width="15.4257812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0.7109375" style="1" customWidth="1"/>
    <col min="12036" max="12036" width="15.4257812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0.7109375" style="1" customWidth="1"/>
    <col min="12292" max="12292" width="15.4257812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0.7109375" style="1" customWidth="1"/>
    <col min="12548" max="12548" width="15.4257812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0.7109375" style="1" customWidth="1"/>
    <col min="12804" max="12804" width="15.4257812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0.7109375" style="1" customWidth="1"/>
    <col min="13060" max="13060" width="15.4257812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0.7109375" style="1" customWidth="1"/>
    <col min="13316" max="13316" width="15.4257812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0.7109375" style="1" customWidth="1"/>
    <col min="13572" max="13572" width="15.4257812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0.7109375" style="1" customWidth="1"/>
    <col min="13828" max="13828" width="15.4257812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0.7109375" style="1" customWidth="1"/>
    <col min="14084" max="14084" width="15.4257812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0.7109375" style="1" customWidth="1"/>
    <col min="14340" max="14340" width="15.4257812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0.7109375" style="1" customWidth="1"/>
    <col min="14596" max="14596" width="15.4257812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0.7109375" style="1" customWidth="1"/>
    <col min="14852" max="14852" width="15.4257812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0.7109375" style="1" customWidth="1"/>
    <col min="15108" max="15108" width="15.4257812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0.7109375" style="1" customWidth="1"/>
    <col min="15364" max="15364" width="15.4257812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0.7109375" style="1" customWidth="1"/>
    <col min="15620" max="15620" width="15.4257812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0.7109375" style="1" customWidth="1"/>
    <col min="15876" max="15876" width="15.4257812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0.7109375" style="1" customWidth="1"/>
    <col min="16132" max="16132" width="15.4257812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47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x14ac:dyDescent="0.2">
      <c r="H8" s="27" t="s">
        <v>48</v>
      </c>
    </row>
    <row r="9" spans="2:12" ht="33" customHeight="1" x14ac:dyDescent="0.25">
      <c r="H9" s="85" t="s">
        <v>88</v>
      </c>
      <c r="I9" s="86"/>
      <c r="J9" s="5">
        <v>8</v>
      </c>
    </row>
    <row r="12" spans="2:12" x14ac:dyDescent="0.2">
      <c r="B12" s="1" t="s">
        <v>3</v>
      </c>
    </row>
    <row r="14" spans="2:12" x14ac:dyDescent="0.2">
      <c r="C14" s="33" t="s">
        <v>41</v>
      </c>
      <c r="D14" s="34"/>
      <c r="E14" s="58"/>
      <c r="F14" s="59"/>
      <c r="G14" s="59"/>
      <c r="H14" s="59"/>
      <c r="I14" s="60"/>
      <c r="J14" s="6">
        <f>'[8]зар.плата педагог'!AJ17</f>
        <v>1820.3708502024292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1820.3708502024292</v>
      </c>
    </row>
    <row r="17" spans="1:10" x14ac:dyDescent="0.2">
      <c r="C17" s="8"/>
      <c r="D17" s="8"/>
      <c r="E17" s="8"/>
      <c r="F17" s="8"/>
      <c r="G17" s="8"/>
      <c r="H17" s="8"/>
      <c r="I17" s="8"/>
      <c r="J17" s="8"/>
    </row>
    <row r="18" spans="1:10" x14ac:dyDescent="0.2">
      <c r="B18" s="9" t="s">
        <v>25</v>
      </c>
    </row>
    <row r="19" spans="1:10" x14ac:dyDescent="0.2">
      <c r="C19" s="11">
        <f>J14</f>
        <v>1820.3708502024292</v>
      </c>
      <c r="D19" s="9" t="s">
        <v>7</v>
      </c>
      <c r="J19" s="10">
        <f>(J14)*30.2%</f>
        <v>549.75199676113357</v>
      </c>
    </row>
    <row r="20" spans="1:10" x14ac:dyDescent="0.2">
      <c r="J20" s="10"/>
    </row>
    <row r="21" spans="1:10" x14ac:dyDescent="0.2">
      <c r="B21" s="1" t="s">
        <v>42</v>
      </c>
      <c r="C21" s="9" t="s">
        <v>43</v>
      </c>
      <c r="J21" s="10">
        <f>'[8]амортизационные отчисления'!G10</f>
        <v>22.530134054297626</v>
      </c>
    </row>
    <row r="22" spans="1:10" x14ac:dyDescent="0.2">
      <c r="J22" s="10"/>
    </row>
    <row r="23" spans="1:10" x14ac:dyDescent="0.2">
      <c r="A23" s="42"/>
      <c r="B23" s="1" t="s">
        <v>44</v>
      </c>
      <c r="E23" s="3">
        <f>'[2]к-т накл.расходов общий юг'!$I$22</f>
        <v>1.0491866855583512</v>
      </c>
      <c r="J23" s="10">
        <f>J16*E23</f>
        <v>1909.9088588109244</v>
      </c>
    </row>
    <row r="24" spans="1:10" x14ac:dyDescent="0.2">
      <c r="A24" s="42"/>
      <c r="C24" s="12"/>
      <c r="D24" s="31"/>
      <c r="J24" s="10"/>
    </row>
    <row r="25" spans="1:10" x14ac:dyDescent="0.2">
      <c r="A25" s="42"/>
      <c r="B25" s="1" t="s">
        <v>49</v>
      </c>
      <c r="C25" s="1" t="s">
        <v>10</v>
      </c>
      <c r="J25" s="10">
        <f>'[8]материальные затраты'!F15/12</f>
        <v>2015.4208333333333</v>
      </c>
    </row>
    <row r="26" spans="1:10" x14ac:dyDescent="0.2">
      <c r="A26" s="42"/>
      <c r="J26" s="10"/>
    </row>
    <row r="27" spans="1:10" x14ac:dyDescent="0.2">
      <c r="E27" s="1" t="s">
        <v>11</v>
      </c>
      <c r="J27" s="10">
        <f>SUM(J16:J25)</f>
        <v>6317.9826731621179</v>
      </c>
    </row>
    <row r="28" spans="1:10" x14ac:dyDescent="0.2">
      <c r="J28" s="10"/>
    </row>
    <row r="29" spans="1:10" x14ac:dyDescent="0.2">
      <c r="J29" s="10"/>
    </row>
    <row r="30" spans="1:10" x14ac:dyDescent="0.2">
      <c r="E30" s="14" t="s">
        <v>50</v>
      </c>
      <c r="F30" s="15"/>
      <c r="J30" s="10">
        <f>J27*20 %</f>
        <v>1263.5965346324238</v>
      </c>
    </row>
    <row r="31" spans="1:10" x14ac:dyDescent="0.2">
      <c r="J31" s="10"/>
    </row>
    <row r="32" spans="1:10" x14ac:dyDescent="0.2">
      <c r="J32" s="10"/>
    </row>
    <row r="33" spans="3:13" x14ac:dyDescent="0.2">
      <c r="E33" s="1" t="s">
        <v>13</v>
      </c>
      <c r="J33" s="10">
        <f>J27+J30</f>
        <v>7581.5792077945416</v>
      </c>
    </row>
    <row r="34" spans="3:13" x14ac:dyDescent="0.2">
      <c r="J34" s="10"/>
    </row>
    <row r="35" spans="3:13" x14ac:dyDescent="0.2">
      <c r="J35" s="10"/>
    </row>
    <row r="36" spans="3:13" x14ac:dyDescent="0.2">
      <c r="E36" s="1" t="s">
        <v>14</v>
      </c>
      <c r="J36" s="17">
        <v>1264</v>
      </c>
      <c r="L36" s="19">
        <v>814.96</v>
      </c>
      <c r="M36" s="19">
        <f>L36/J36</f>
        <v>0.64474683544303801</v>
      </c>
    </row>
    <row r="37" spans="3:13" x14ac:dyDescent="0.2">
      <c r="G37" s="3"/>
      <c r="J37" s="17"/>
    </row>
    <row r="38" spans="3:13" x14ac:dyDescent="0.2">
      <c r="J38" s="17"/>
    </row>
    <row r="39" spans="3:13" x14ac:dyDescent="0.2">
      <c r="E39" s="1" t="s">
        <v>28</v>
      </c>
      <c r="J39" s="83">
        <f>J36/8</f>
        <v>158</v>
      </c>
    </row>
    <row r="40" spans="3:13" x14ac:dyDescent="0.2">
      <c r="J40" s="3"/>
    </row>
    <row r="41" spans="3:13" x14ac:dyDescent="0.2">
      <c r="J41" s="3"/>
    </row>
    <row r="44" spans="3:13" x14ac:dyDescent="0.2">
      <c r="C44" s="21" t="s">
        <v>17</v>
      </c>
      <c r="D44" s="39"/>
    </row>
    <row r="45" spans="3:13" x14ac:dyDescent="0.2">
      <c r="C45" s="21" t="s">
        <v>18</v>
      </c>
      <c r="D45" s="39"/>
    </row>
    <row r="46" spans="3:13" x14ac:dyDescent="0.2">
      <c r="C46" s="24" t="s">
        <v>19</v>
      </c>
    </row>
    <row r="47" spans="3:13" x14ac:dyDescent="0.2">
      <c r="C47" s="24" t="s">
        <v>20</v>
      </c>
    </row>
    <row r="49" spans="3:3" x14ac:dyDescent="0.2">
      <c r="C49" s="9"/>
    </row>
  </sheetData>
  <mergeCells count="6">
    <mergeCell ref="B3:K3"/>
    <mergeCell ref="B5:K5"/>
    <mergeCell ref="E14:I14"/>
    <mergeCell ref="C15:J15"/>
    <mergeCell ref="D16:I16"/>
    <mergeCell ref="H9:I9"/>
  </mergeCells>
  <pageMargins left="0.55118110236220474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51"/>
  <sheetViews>
    <sheetView workbookViewId="0">
      <selection activeCell="J40" sqref="J40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0.7109375" style="1" customWidth="1"/>
    <col min="4" max="4" width="15.4257812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0.7109375" style="1" customWidth="1"/>
    <col min="260" max="260" width="15.4257812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0.7109375" style="1" customWidth="1"/>
    <col min="516" max="516" width="15.4257812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0.7109375" style="1" customWidth="1"/>
    <col min="772" max="772" width="15.4257812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0.7109375" style="1" customWidth="1"/>
    <col min="1028" max="1028" width="15.4257812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0.7109375" style="1" customWidth="1"/>
    <col min="1284" max="1284" width="15.4257812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0.7109375" style="1" customWidth="1"/>
    <col min="1540" max="1540" width="15.4257812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0.7109375" style="1" customWidth="1"/>
    <col min="1796" max="1796" width="15.4257812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0.7109375" style="1" customWidth="1"/>
    <col min="2052" max="2052" width="15.4257812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0.7109375" style="1" customWidth="1"/>
    <col min="2308" max="2308" width="15.4257812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0.7109375" style="1" customWidth="1"/>
    <col min="2564" max="2564" width="15.4257812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0.7109375" style="1" customWidth="1"/>
    <col min="2820" max="2820" width="15.4257812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0.7109375" style="1" customWidth="1"/>
    <col min="3076" max="3076" width="15.4257812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0.7109375" style="1" customWidth="1"/>
    <col min="3332" max="3332" width="15.4257812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0.7109375" style="1" customWidth="1"/>
    <col min="3588" max="3588" width="15.4257812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0.7109375" style="1" customWidth="1"/>
    <col min="3844" max="3844" width="15.4257812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0.7109375" style="1" customWidth="1"/>
    <col min="4100" max="4100" width="15.4257812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0.7109375" style="1" customWidth="1"/>
    <col min="4356" max="4356" width="15.4257812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0.7109375" style="1" customWidth="1"/>
    <col min="4612" max="4612" width="15.4257812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0.7109375" style="1" customWidth="1"/>
    <col min="4868" max="4868" width="15.4257812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0.7109375" style="1" customWidth="1"/>
    <col min="5124" max="5124" width="15.4257812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0.7109375" style="1" customWidth="1"/>
    <col min="5380" max="5380" width="15.4257812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0.7109375" style="1" customWidth="1"/>
    <col min="5636" max="5636" width="15.4257812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0.7109375" style="1" customWidth="1"/>
    <col min="5892" max="5892" width="15.4257812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0.7109375" style="1" customWidth="1"/>
    <col min="6148" max="6148" width="15.4257812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0.7109375" style="1" customWidth="1"/>
    <col min="6404" max="6404" width="15.4257812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0.7109375" style="1" customWidth="1"/>
    <col min="6660" max="6660" width="15.4257812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0.7109375" style="1" customWidth="1"/>
    <col min="6916" max="6916" width="15.4257812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0.7109375" style="1" customWidth="1"/>
    <col min="7172" max="7172" width="15.4257812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0.7109375" style="1" customWidth="1"/>
    <col min="7428" max="7428" width="15.4257812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0.7109375" style="1" customWidth="1"/>
    <col min="7684" max="7684" width="15.4257812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0.7109375" style="1" customWidth="1"/>
    <col min="7940" max="7940" width="15.4257812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0.7109375" style="1" customWidth="1"/>
    <col min="8196" max="8196" width="15.4257812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0.7109375" style="1" customWidth="1"/>
    <col min="8452" max="8452" width="15.4257812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0.7109375" style="1" customWidth="1"/>
    <col min="8708" max="8708" width="15.4257812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0.7109375" style="1" customWidth="1"/>
    <col min="8964" max="8964" width="15.4257812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0.7109375" style="1" customWidth="1"/>
    <col min="9220" max="9220" width="15.4257812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0.7109375" style="1" customWidth="1"/>
    <col min="9476" max="9476" width="15.4257812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0.7109375" style="1" customWidth="1"/>
    <col min="9732" max="9732" width="15.4257812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0.7109375" style="1" customWidth="1"/>
    <col min="9988" max="9988" width="15.4257812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0.7109375" style="1" customWidth="1"/>
    <col min="10244" max="10244" width="15.4257812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0.7109375" style="1" customWidth="1"/>
    <col min="10500" max="10500" width="15.4257812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0.7109375" style="1" customWidth="1"/>
    <col min="10756" max="10756" width="15.4257812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0.7109375" style="1" customWidth="1"/>
    <col min="11012" max="11012" width="15.4257812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0.7109375" style="1" customWidth="1"/>
    <col min="11268" max="11268" width="15.4257812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0.7109375" style="1" customWidth="1"/>
    <col min="11524" max="11524" width="15.4257812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0.7109375" style="1" customWidth="1"/>
    <col min="11780" max="11780" width="15.4257812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0.7109375" style="1" customWidth="1"/>
    <col min="12036" max="12036" width="15.4257812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0.7109375" style="1" customWidth="1"/>
    <col min="12292" max="12292" width="15.4257812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0.7109375" style="1" customWidth="1"/>
    <col min="12548" max="12548" width="15.4257812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0.7109375" style="1" customWidth="1"/>
    <col min="12804" max="12804" width="15.4257812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0.7109375" style="1" customWidth="1"/>
    <col min="13060" max="13060" width="15.4257812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0.7109375" style="1" customWidth="1"/>
    <col min="13316" max="13316" width="15.4257812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0.7109375" style="1" customWidth="1"/>
    <col min="13572" max="13572" width="15.4257812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0.7109375" style="1" customWidth="1"/>
    <col min="13828" max="13828" width="15.4257812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0.7109375" style="1" customWidth="1"/>
    <col min="14084" max="14084" width="15.4257812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0.7109375" style="1" customWidth="1"/>
    <col min="14340" max="14340" width="15.4257812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0.7109375" style="1" customWidth="1"/>
    <col min="14596" max="14596" width="15.4257812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0.7109375" style="1" customWidth="1"/>
    <col min="14852" max="14852" width="15.4257812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0.7109375" style="1" customWidth="1"/>
    <col min="15108" max="15108" width="15.4257812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0.7109375" style="1" customWidth="1"/>
    <col min="15364" max="15364" width="15.4257812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0.7109375" style="1" customWidth="1"/>
    <col min="15620" max="15620" width="15.4257812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0.7109375" style="1" customWidth="1"/>
    <col min="15876" max="15876" width="15.4257812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0.7109375" style="1" customWidth="1"/>
    <col min="16132" max="16132" width="15.4257812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51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C7" s="27" t="s">
        <v>52</v>
      </c>
      <c r="L7" s="3"/>
    </row>
    <row r="12" spans="2:12" x14ac:dyDescent="0.2">
      <c r="B12" s="1" t="s">
        <v>3</v>
      </c>
    </row>
    <row r="14" spans="2:12" x14ac:dyDescent="0.2">
      <c r="C14" s="33" t="s">
        <v>53</v>
      </c>
      <c r="D14" s="34"/>
      <c r="E14" s="58"/>
      <c r="F14" s="59"/>
      <c r="G14" s="59"/>
      <c r="H14" s="59"/>
      <c r="I14" s="59"/>
      <c r="J14" s="77">
        <f>'[9]зар.плата педагог'!AJ19</f>
        <v>597.99622132253717</v>
      </c>
    </row>
    <row r="15" spans="2:12" x14ac:dyDescent="0.2">
      <c r="C15" s="61" t="s">
        <v>41</v>
      </c>
      <c r="D15" s="65"/>
      <c r="E15" s="43"/>
      <c r="F15" s="43"/>
      <c r="G15" s="43"/>
      <c r="H15" s="43"/>
      <c r="I15" s="43"/>
      <c r="J15" s="78"/>
    </row>
    <row r="16" spans="2:12" x14ac:dyDescent="0.2">
      <c r="C16" s="61"/>
      <c r="D16" s="63"/>
      <c r="E16" s="63"/>
      <c r="F16" s="63"/>
      <c r="G16" s="63"/>
      <c r="H16" s="63"/>
      <c r="I16" s="63"/>
      <c r="J16" s="64"/>
    </row>
    <row r="17" spans="2:10" x14ac:dyDescent="0.2">
      <c r="C17" s="35" t="s">
        <v>5</v>
      </c>
      <c r="D17" s="58"/>
      <c r="E17" s="59"/>
      <c r="F17" s="59"/>
      <c r="G17" s="59"/>
      <c r="H17" s="59"/>
      <c r="I17" s="60"/>
      <c r="J17" s="7">
        <f>J14</f>
        <v>597.99622132253717</v>
      </c>
    </row>
    <row r="18" spans="2:10" x14ac:dyDescent="0.2">
      <c r="C18" s="8"/>
      <c r="D18" s="8"/>
      <c r="E18" s="8"/>
      <c r="F18" s="8"/>
      <c r="G18" s="8"/>
      <c r="H18" s="8"/>
      <c r="I18" s="8"/>
      <c r="J18" s="8"/>
    </row>
    <row r="19" spans="2:10" x14ac:dyDescent="0.2">
      <c r="B19" s="9" t="s">
        <v>54</v>
      </c>
    </row>
    <row r="20" spans="2:10" x14ac:dyDescent="0.2">
      <c r="C20" s="11">
        <f>J14</f>
        <v>597.99622132253717</v>
      </c>
      <c r="D20" s="9" t="s">
        <v>7</v>
      </c>
      <c r="J20" s="10">
        <f>(J14)*30.2%</f>
        <v>180.59485883940621</v>
      </c>
    </row>
    <row r="21" spans="2:10" x14ac:dyDescent="0.2">
      <c r="J21" s="10"/>
    </row>
    <row r="22" spans="2:10" x14ac:dyDescent="0.2">
      <c r="B22" s="1" t="s">
        <v>42</v>
      </c>
      <c r="C22" s="9" t="s">
        <v>43</v>
      </c>
      <c r="J22" s="10">
        <f>'[9]амортизационные отчисления'!G10</f>
        <v>5.6325335135744066</v>
      </c>
    </row>
    <row r="23" spans="2:10" x14ac:dyDescent="0.2">
      <c r="J23" s="10"/>
    </row>
    <row r="24" spans="2:10" x14ac:dyDescent="0.2">
      <c r="B24" s="1" t="s">
        <v>26</v>
      </c>
      <c r="C24" s="1" t="s">
        <v>10</v>
      </c>
      <c r="J24" s="10">
        <f>'[9]матер затраты'!F9</f>
        <v>228.48297872340424</v>
      </c>
    </row>
    <row r="25" spans="2:10" x14ac:dyDescent="0.2">
      <c r="J25" s="10"/>
    </row>
    <row r="26" spans="2:10" x14ac:dyDescent="0.2">
      <c r="B26" s="1" t="s">
        <v>55</v>
      </c>
      <c r="E26" s="3">
        <f>'[2]к-т накл.расходов общий юг'!$I$22</f>
        <v>1.0491866855583512</v>
      </c>
      <c r="J26" s="10">
        <f>J17*E26</f>
        <v>627.40967342581098</v>
      </c>
    </row>
    <row r="27" spans="2:10" x14ac:dyDescent="0.2">
      <c r="C27" s="12"/>
      <c r="D27" s="31"/>
      <c r="J27" s="10"/>
    </row>
    <row r="28" spans="2:10" x14ac:dyDescent="0.2">
      <c r="J28" s="10"/>
    </row>
    <row r="29" spans="2:10" x14ac:dyDescent="0.2">
      <c r="J29" s="10"/>
    </row>
    <row r="30" spans="2:10" x14ac:dyDescent="0.2">
      <c r="E30" s="1" t="s">
        <v>11</v>
      </c>
      <c r="J30" s="10">
        <f>SUM(J17:J27)</f>
        <v>1640.1162658247331</v>
      </c>
    </row>
    <row r="31" spans="2:10" x14ac:dyDescent="0.2">
      <c r="J31" s="10"/>
    </row>
    <row r="32" spans="2:10" x14ac:dyDescent="0.2">
      <c r="J32" s="10"/>
    </row>
    <row r="33" spans="3:14" x14ac:dyDescent="0.2">
      <c r="E33" s="14" t="s">
        <v>56</v>
      </c>
      <c r="F33" s="15"/>
      <c r="J33" s="10">
        <f>J30*20%</f>
        <v>328.02325316494665</v>
      </c>
    </row>
    <row r="34" spans="3:14" x14ac:dyDescent="0.2">
      <c r="J34" s="10"/>
    </row>
    <row r="35" spans="3:14" x14ac:dyDescent="0.2">
      <c r="J35" s="10"/>
    </row>
    <row r="36" spans="3:14" x14ac:dyDescent="0.2">
      <c r="E36" s="1" t="s">
        <v>13</v>
      </c>
      <c r="J36" s="10">
        <f>J30+J33</f>
        <v>1968.1395189896798</v>
      </c>
    </row>
    <row r="37" spans="3:14" x14ac:dyDescent="0.2">
      <c r="J37" s="10"/>
    </row>
    <row r="38" spans="3:14" x14ac:dyDescent="0.2">
      <c r="J38" s="10"/>
    </row>
    <row r="39" spans="3:14" x14ac:dyDescent="0.2">
      <c r="E39" s="1" t="s">
        <v>14</v>
      </c>
      <c r="J39" s="17">
        <v>1968</v>
      </c>
    </row>
    <row r="40" spans="3:14" x14ac:dyDescent="0.2">
      <c r="J40" s="17"/>
    </row>
    <row r="41" spans="3:14" x14ac:dyDescent="0.2">
      <c r="E41" s="1" t="s">
        <v>28</v>
      </c>
      <c r="J41" s="84">
        <f>J39/1</f>
        <v>1968</v>
      </c>
      <c r="N41" s="10"/>
    </row>
    <row r="42" spans="3:14" x14ac:dyDescent="0.2">
      <c r="J42" s="3"/>
    </row>
    <row r="43" spans="3:14" x14ac:dyDescent="0.2">
      <c r="J43" s="3"/>
    </row>
    <row r="46" spans="3:14" x14ac:dyDescent="0.2">
      <c r="C46" s="21" t="s">
        <v>17</v>
      </c>
      <c r="D46" s="39"/>
      <c r="E46" s="44"/>
    </row>
    <row r="47" spans="3:14" x14ac:dyDescent="0.2">
      <c r="C47" s="21" t="s">
        <v>18</v>
      </c>
      <c r="D47" s="39"/>
      <c r="E47" s="44"/>
    </row>
    <row r="48" spans="3:14" x14ac:dyDescent="0.2">
      <c r="C48" s="24" t="s">
        <v>19</v>
      </c>
      <c r="E48" s="44"/>
    </row>
    <row r="49" spans="3:5" x14ac:dyDescent="0.2">
      <c r="C49" s="24" t="s">
        <v>20</v>
      </c>
      <c r="E49" s="44"/>
    </row>
    <row r="51" spans="3:5" x14ac:dyDescent="0.2">
      <c r="C51" s="9"/>
    </row>
  </sheetData>
  <mergeCells count="7">
    <mergeCell ref="D17:I17"/>
    <mergeCell ref="B3:K3"/>
    <mergeCell ref="B5:K5"/>
    <mergeCell ref="E14:I14"/>
    <mergeCell ref="J14:J15"/>
    <mergeCell ref="C15:D15"/>
    <mergeCell ref="C16:J16"/>
  </mergeCells>
  <pageMargins left="0.55118110236220474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47"/>
  <sheetViews>
    <sheetView workbookViewId="0">
      <selection activeCell="J9" sqref="J9"/>
    </sheetView>
  </sheetViews>
  <sheetFormatPr defaultRowHeight="12.75" x14ac:dyDescent="0.2"/>
  <cols>
    <col min="1" max="1" width="5.42578125" style="1" customWidth="1"/>
    <col min="2" max="2" width="3.28515625" style="1" customWidth="1"/>
    <col min="3" max="3" width="12.42578125" style="1" customWidth="1"/>
    <col min="4" max="4" width="11.7109375" style="1" customWidth="1"/>
    <col min="5" max="8" width="9.140625" style="1"/>
    <col min="9" max="9" width="12.7109375" style="1" customWidth="1"/>
    <col min="10" max="10" width="10.85546875" style="1" bestFit="1" customWidth="1"/>
    <col min="11" max="13" width="9.140625" style="1"/>
    <col min="14" max="14" width="10.7109375" style="1" customWidth="1"/>
    <col min="15" max="256" width="9.140625" style="1"/>
    <col min="257" max="257" width="5.42578125" style="1" customWidth="1"/>
    <col min="258" max="258" width="3.28515625" style="1" customWidth="1"/>
    <col min="259" max="259" width="12.42578125" style="1" customWidth="1"/>
    <col min="260" max="260" width="11.7109375" style="1" customWidth="1"/>
    <col min="261" max="264" width="9.140625" style="1"/>
    <col min="265" max="265" width="12.7109375" style="1" customWidth="1"/>
    <col min="266" max="266" width="10.85546875" style="1" bestFit="1" customWidth="1"/>
    <col min="267" max="269" width="9.140625" style="1"/>
    <col min="270" max="270" width="10.7109375" style="1" customWidth="1"/>
    <col min="271" max="512" width="9.140625" style="1"/>
    <col min="513" max="513" width="5.42578125" style="1" customWidth="1"/>
    <col min="514" max="514" width="3.28515625" style="1" customWidth="1"/>
    <col min="515" max="515" width="12.42578125" style="1" customWidth="1"/>
    <col min="516" max="516" width="11.7109375" style="1" customWidth="1"/>
    <col min="517" max="520" width="9.140625" style="1"/>
    <col min="521" max="521" width="12.7109375" style="1" customWidth="1"/>
    <col min="522" max="522" width="10.85546875" style="1" bestFit="1" customWidth="1"/>
    <col min="523" max="525" width="9.140625" style="1"/>
    <col min="526" max="526" width="10.7109375" style="1" customWidth="1"/>
    <col min="527" max="768" width="9.140625" style="1"/>
    <col min="769" max="769" width="5.42578125" style="1" customWidth="1"/>
    <col min="770" max="770" width="3.28515625" style="1" customWidth="1"/>
    <col min="771" max="771" width="12.42578125" style="1" customWidth="1"/>
    <col min="772" max="772" width="11.7109375" style="1" customWidth="1"/>
    <col min="773" max="776" width="9.140625" style="1"/>
    <col min="777" max="777" width="12.7109375" style="1" customWidth="1"/>
    <col min="778" max="778" width="10.85546875" style="1" bestFit="1" customWidth="1"/>
    <col min="779" max="781" width="9.140625" style="1"/>
    <col min="782" max="782" width="10.7109375" style="1" customWidth="1"/>
    <col min="783" max="1024" width="9.140625" style="1"/>
    <col min="1025" max="1025" width="5.42578125" style="1" customWidth="1"/>
    <col min="1026" max="1026" width="3.28515625" style="1" customWidth="1"/>
    <col min="1027" max="1027" width="12.42578125" style="1" customWidth="1"/>
    <col min="1028" max="1028" width="11.7109375" style="1" customWidth="1"/>
    <col min="1029" max="1032" width="9.140625" style="1"/>
    <col min="1033" max="1033" width="12.7109375" style="1" customWidth="1"/>
    <col min="1034" max="1034" width="10.85546875" style="1" bestFit="1" customWidth="1"/>
    <col min="1035" max="1037" width="9.140625" style="1"/>
    <col min="1038" max="1038" width="10.7109375" style="1" customWidth="1"/>
    <col min="1039" max="1280" width="9.140625" style="1"/>
    <col min="1281" max="1281" width="5.42578125" style="1" customWidth="1"/>
    <col min="1282" max="1282" width="3.28515625" style="1" customWidth="1"/>
    <col min="1283" max="1283" width="12.42578125" style="1" customWidth="1"/>
    <col min="1284" max="1284" width="11.7109375" style="1" customWidth="1"/>
    <col min="1285" max="1288" width="9.140625" style="1"/>
    <col min="1289" max="1289" width="12.7109375" style="1" customWidth="1"/>
    <col min="1290" max="1290" width="10.85546875" style="1" bestFit="1" customWidth="1"/>
    <col min="1291" max="1293" width="9.140625" style="1"/>
    <col min="1294" max="1294" width="10.7109375" style="1" customWidth="1"/>
    <col min="1295" max="1536" width="9.140625" style="1"/>
    <col min="1537" max="1537" width="5.42578125" style="1" customWidth="1"/>
    <col min="1538" max="1538" width="3.28515625" style="1" customWidth="1"/>
    <col min="1539" max="1539" width="12.42578125" style="1" customWidth="1"/>
    <col min="1540" max="1540" width="11.7109375" style="1" customWidth="1"/>
    <col min="1541" max="1544" width="9.140625" style="1"/>
    <col min="1545" max="1545" width="12.7109375" style="1" customWidth="1"/>
    <col min="1546" max="1546" width="10.85546875" style="1" bestFit="1" customWidth="1"/>
    <col min="1547" max="1549" width="9.140625" style="1"/>
    <col min="1550" max="1550" width="10.7109375" style="1" customWidth="1"/>
    <col min="1551" max="1792" width="9.140625" style="1"/>
    <col min="1793" max="1793" width="5.42578125" style="1" customWidth="1"/>
    <col min="1794" max="1794" width="3.28515625" style="1" customWidth="1"/>
    <col min="1795" max="1795" width="12.42578125" style="1" customWidth="1"/>
    <col min="1796" max="1796" width="11.7109375" style="1" customWidth="1"/>
    <col min="1797" max="1800" width="9.140625" style="1"/>
    <col min="1801" max="1801" width="12.7109375" style="1" customWidth="1"/>
    <col min="1802" max="1802" width="10.85546875" style="1" bestFit="1" customWidth="1"/>
    <col min="1803" max="1805" width="9.140625" style="1"/>
    <col min="1806" max="1806" width="10.7109375" style="1" customWidth="1"/>
    <col min="1807" max="2048" width="9.140625" style="1"/>
    <col min="2049" max="2049" width="5.42578125" style="1" customWidth="1"/>
    <col min="2050" max="2050" width="3.28515625" style="1" customWidth="1"/>
    <col min="2051" max="2051" width="12.42578125" style="1" customWidth="1"/>
    <col min="2052" max="2052" width="11.7109375" style="1" customWidth="1"/>
    <col min="2053" max="2056" width="9.140625" style="1"/>
    <col min="2057" max="2057" width="12.7109375" style="1" customWidth="1"/>
    <col min="2058" max="2058" width="10.85546875" style="1" bestFit="1" customWidth="1"/>
    <col min="2059" max="2061" width="9.140625" style="1"/>
    <col min="2062" max="2062" width="10.7109375" style="1" customWidth="1"/>
    <col min="2063" max="2304" width="9.140625" style="1"/>
    <col min="2305" max="2305" width="5.42578125" style="1" customWidth="1"/>
    <col min="2306" max="2306" width="3.28515625" style="1" customWidth="1"/>
    <col min="2307" max="2307" width="12.42578125" style="1" customWidth="1"/>
    <col min="2308" max="2308" width="11.7109375" style="1" customWidth="1"/>
    <col min="2309" max="2312" width="9.140625" style="1"/>
    <col min="2313" max="2313" width="12.7109375" style="1" customWidth="1"/>
    <col min="2314" max="2314" width="10.85546875" style="1" bestFit="1" customWidth="1"/>
    <col min="2315" max="2317" width="9.140625" style="1"/>
    <col min="2318" max="2318" width="10.7109375" style="1" customWidth="1"/>
    <col min="2319" max="2560" width="9.140625" style="1"/>
    <col min="2561" max="2561" width="5.42578125" style="1" customWidth="1"/>
    <col min="2562" max="2562" width="3.28515625" style="1" customWidth="1"/>
    <col min="2563" max="2563" width="12.42578125" style="1" customWidth="1"/>
    <col min="2564" max="2564" width="11.7109375" style="1" customWidth="1"/>
    <col min="2565" max="2568" width="9.140625" style="1"/>
    <col min="2569" max="2569" width="12.7109375" style="1" customWidth="1"/>
    <col min="2570" max="2570" width="10.85546875" style="1" bestFit="1" customWidth="1"/>
    <col min="2571" max="2573" width="9.140625" style="1"/>
    <col min="2574" max="2574" width="10.7109375" style="1" customWidth="1"/>
    <col min="2575" max="2816" width="9.140625" style="1"/>
    <col min="2817" max="2817" width="5.42578125" style="1" customWidth="1"/>
    <col min="2818" max="2818" width="3.28515625" style="1" customWidth="1"/>
    <col min="2819" max="2819" width="12.42578125" style="1" customWidth="1"/>
    <col min="2820" max="2820" width="11.7109375" style="1" customWidth="1"/>
    <col min="2821" max="2824" width="9.140625" style="1"/>
    <col min="2825" max="2825" width="12.7109375" style="1" customWidth="1"/>
    <col min="2826" max="2826" width="10.85546875" style="1" bestFit="1" customWidth="1"/>
    <col min="2827" max="2829" width="9.140625" style="1"/>
    <col min="2830" max="2830" width="10.7109375" style="1" customWidth="1"/>
    <col min="2831" max="3072" width="9.140625" style="1"/>
    <col min="3073" max="3073" width="5.42578125" style="1" customWidth="1"/>
    <col min="3074" max="3074" width="3.28515625" style="1" customWidth="1"/>
    <col min="3075" max="3075" width="12.42578125" style="1" customWidth="1"/>
    <col min="3076" max="3076" width="11.7109375" style="1" customWidth="1"/>
    <col min="3077" max="3080" width="9.140625" style="1"/>
    <col min="3081" max="3081" width="12.7109375" style="1" customWidth="1"/>
    <col min="3082" max="3082" width="10.85546875" style="1" bestFit="1" customWidth="1"/>
    <col min="3083" max="3085" width="9.140625" style="1"/>
    <col min="3086" max="3086" width="10.7109375" style="1" customWidth="1"/>
    <col min="3087" max="3328" width="9.140625" style="1"/>
    <col min="3329" max="3329" width="5.42578125" style="1" customWidth="1"/>
    <col min="3330" max="3330" width="3.28515625" style="1" customWidth="1"/>
    <col min="3331" max="3331" width="12.42578125" style="1" customWidth="1"/>
    <col min="3332" max="3332" width="11.7109375" style="1" customWidth="1"/>
    <col min="3333" max="3336" width="9.140625" style="1"/>
    <col min="3337" max="3337" width="12.7109375" style="1" customWidth="1"/>
    <col min="3338" max="3338" width="10.85546875" style="1" bestFit="1" customWidth="1"/>
    <col min="3339" max="3341" width="9.140625" style="1"/>
    <col min="3342" max="3342" width="10.7109375" style="1" customWidth="1"/>
    <col min="3343" max="3584" width="9.140625" style="1"/>
    <col min="3585" max="3585" width="5.42578125" style="1" customWidth="1"/>
    <col min="3586" max="3586" width="3.28515625" style="1" customWidth="1"/>
    <col min="3587" max="3587" width="12.42578125" style="1" customWidth="1"/>
    <col min="3588" max="3588" width="11.7109375" style="1" customWidth="1"/>
    <col min="3589" max="3592" width="9.140625" style="1"/>
    <col min="3593" max="3593" width="12.7109375" style="1" customWidth="1"/>
    <col min="3594" max="3594" width="10.85546875" style="1" bestFit="1" customWidth="1"/>
    <col min="3595" max="3597" width="9.140625" style="1"/>
    <col min="3598" max="3598" width="10.7109375" style="1" customWidth="1"/>
    <col min="3599" max="3840" width="9.140625" style="1"/>
    <col min="3841" max="3841" width="5.42578125" style="1" customWidth="1"/>
    <col min="3842" max="3842" width="3.28515625" style="1" customWidth="1"/>
    <col min="3843" max="3843" width="12.42578125" style="1" customWidth="1"/>
    <col min="3844" max="3844" width="11.7109375" style="1" customWidth="1"/>
    <col min="3845" max="3848" width="9.140625" style="1"/>
    <col min="3849" max="3849" width="12.7109375" style="1" customWidth="1"/>
    <col min="3850" max="3850" width="10.85546875" style="1" bestFit="1" customWidth="1"/>
    <col min="3851" max="3853" width="9.140625" style="1"/>
    <col min="3854" max="3854" width="10.7109375" style="1" customWidth="1"/>
    <col min="3855" max="4096" width="9.140625" style="1"/>
    <col min="4097" max="4097" width="5.42578125" style="1" customWidth="1"/>
    <col min="4098" max="4098" width="3.28515625" style="1" customWidth="1"/>
    <col min="4099" max="4099" width="12.42578125" style="1" customWidth="1"/>
    <col min="4100" max="4100" width="11.7109375" style="1" customWidth="1"/>
    <col min="4101" max="4104" width="9.140625" style="1"/>
    <col min="4105" max="4105" width="12.7109375" style="1" customWidth="1"/>
    <col min="4106" max="4106" width="10.85546875" style="1" bestFit="1" customWidth="1"/>
    <col min="4107" max="4109" width="9.140625" style="1"/>
    <col min="4110" max="4110" width="10.7109375" style="1" customWidth="1"/>
    <col min="4111" max="4352" width="9.140625" style="1"/>
    <col min="4353" max="4353" width="5.42578125" style="1" customWidth="1"/>
    <col min="4354" max="4354" width="3.28515625" style="1" customWidth="1"/>
    <col min="4355" max="4355" width="12.42578125" style="1" customWidth="1"/>
    <col min="4356" max="4356" width="11.7109375" style="1" customWidth="1"/>
    <col min="4357" max="4360" width="9.140625" style="1"/>
    <col min="4361" max="4361" width="12.7109375" style="1" customWidth="1"/>
    <col min="4362" max="4362" width="10.85546875" style="1" bestFit="1" customWidth="1"/>
    <col min="4363" max="4365" width="9.140625" style="1"/>
    <col min="4366" max="4366" width="10.7109375" style="1" customWidth="1"/>
    <col min="4367" max="4608" width="9.140625" style="1"/>
    <col min="4609" max="4609" width="5.42578125" style="1" customWidth="1"/>
    <col min="4610" max="4610" width="3.28515625" style="1" customWidth="1"/>
    <col min="4611" max="4611" width="12.42578125" style="1" customWidth="1"/>
    <col min="4612" max="4612" width="11.7109375" style="1" customWidth="1"/>
    <col min="4613" max="4616" width="9.140625" style="1"/>
    <col min="4617" max="4617" width="12.7109375" style="1" customWidth="1"/>
    <col min="4618" max="4618" width="10.85546875" style="1" bestFit="1" customWidth="1"/>
    <col min="4619" max="4621" width="9.140625" style="1"/>
    <col min="4622" max="4622" width="10.7109375" style="1" customWidth="1"/>
    <col min="4623" max="4864" width="9.140625" style="1"/>
    <col min="4865" max="4865" width="5.42578125" style="1" customWidth="1"/>
    <col min="4866" max="4866" width="3.28515625" style="1" customWidth="1"/>
    <col min="4867" max="4867" width="12.42578125" style="1" customWidth="1"/>
    <col min="4868" max="4868" width="11.7109375" style="1" customWidth="1"/>
    <col min="4869" max="4872" width="9.140625" style="1"/>
    <col min="4873" max="4873" width="12.7109375" style="1" customWidth="1"/>
    <col min="4874" max="4874" width="10.85546875" style="1" bestFit="1" customWidth="1"/>
    <col min="4875" max="4877" width="9.140625" style="1"/>
    <col min="4878" max="4878" width="10.7109375" style="1" customWidth="1"/>
    <col min="4879" max="5120" width="9.140625" style="1"/>
    <col min="5121" max="5121" width="5.42578125" style="1" customWidth="1"/>
    <col min="5122" max="5122" width="3.28515625" style="1" customWidth="1"/>
    <col min="5123" max="5123" width="12.42578125" style="1" customWidth="1"/>
    <col min="5124" max="5124" width="11.7109375" style="1" customWidth="1"/>
    <col min="5125" max="5128" width="9.140625" style="1"/>
    <col min="5129" max="5129" width="12.7109375" style="1" customWidth="1"/>
    <col min="5130" max="5130" width="10.85546875" style="1" bestFit="1" customWidth="1"/>
    <col min="5131" max="5133" width="9.140625" style="1"/>
    <col min="5134" max="5134" width="10.7109375" style="1" customWidth="1"/>
    <col min="5135" max="5376" width="9.140625" style="1"/>
    <col min="5377" max="5377" width="5.42578125" style="1" customWidth="1"/>
    <col min="5378" max="5378" width="3.28515625" style="1" customWidth="1"/>
    <col min="5379" max="5379" width="12.42578125" style="1" customWidth="1"/>
    <col min="5380" max="5380" width="11.7109375" style="1" customWidth="1"/>
    <col min="5381" max="5384" width="9.140625" style="1"/>
    <col min="5385" max="5385" width="12.7109375" style="1" customWidth="1"/>
    <col min="5386" max="5386" width="10.85546875" style="1" bestFit="1" customWidth="1"/>
    <col min="5387" max="5389" width="9.140625" style="1"/>
    <col min="5390" max="5390" width="10.7109375" style="1" customWidth="1"/>
    <col min="5391" max="5632" width="9.140625" style="1"/>
    <col min="5633" max="5633" width="5.42578125" style="1" customWidth="1"/>
    <col min="5634" max="5634" width="3.28515625" style="1" customWidth="1"/>
    <col min="5635" max="5635" width="12.42578125" style="1" customWidth="1"/>
    <col min="5636" max="5636" width="11.7109375" style="1" customWidth="1"/>
    <col min="5637" max="5640" width="9.140625" style="1"/>
    <col min="5641" max="5641" width="12.7109375" style="1" customWidth="1"/>
    <col min="5642" max="5642" width="10.85546875" style="1" bestFit="1" customWidth="1"/>
    <col min="5643" max="5645" width="9.140625" style="1"/>
    <col min="5646" max="5646" width="10.7109375" style="1" customWidth="1"/>
    <col min="5647" max="5888" width="9.140625" style="1"/>
    <col min="5889" max="5889" width="5.42578125" style="1" customWidth="1"/>
    <col min="5890" max="5890" width="3.28515625" style="1" customWidth="1"/>
    <col min="5891" max="5891" width="12.42578125" style="1" customWidth="1"/>
    <col min="5892" max="5892" width="11.7109375" style="1" customWidth="1"/>
    <col min="5893" max="5896" width="9.140625" style="1"/>
    <col min="5897" max="5897" width="12.7109375" style="1" customWidth="1"/>
    <col min="5898" max="5898" width="10.85546875" style="1" bestFit="1" customWidth="1"/>
    <col min="5899" max="5901" width="9.140625" style="1"/>
    <col min="5902" max="5902" width="10.7109375" style="1" customWidth="1"/>
    <col min="5903" max="6144" width="9.140625" style="1"/>
    <col min="6145" max="6145" width="5.42578125" style="1" customWidth="1"/>
    <col min="6146" max="6146" width="3.28515625" style="1" customWidth="1"/>
    <col min="6147" max="6147" width="12.42578125" style="1" customWidth="1"/>
    <col min="6148" max="6148" width="11.7109375" style="1" customWidth="1"/>
    <col min="6149" max="6152" width="9.140625" style="1"/>
    <col min="6153" max="6153" width="12.7109375" style="1" customWidth="1"/>
    <col min="6154" max="6154" width="10.85546875" style="1" bestFit="1" customWidth="1"/>
    <col min="6155" max="6157" width="9.140625" style="1"/>
    <col min="6158" max="6158" width="10.7109375" style="1" customWidth="1"/>
    <col min="6159" max="6400" width="9.140625" style="1"/>
    <col min="6401" max="6401" width="5.42578125" style="1" customWidth="1"/>
    <col min="6402" max="6402" width="3.28515625" style="1" customWidth="1"/>
    <col min="6403" max="6403" width="12.42578125" style="1" customWidth="1"/>
    <col min="6404" max="6404" width="11.7109375" style="1" customWidth="1"/>
    <col min="6405" max="6408" width="9.140625" style="1"/>
    <col min="6409" max="6409" width="12.7109375" style="1" customWidth="1"/>
    <col min="6410" max="6410" width="10.85546875" style="1" bestFit="1" customWidth="1"/>
    <col min="6411" max="6413" width="9.140625" style="1"/>
    <col min="6414" max="6414" width="10.7109375" style="1" customWidth="1"/>
    <col min="6415" max="6656" width="9.140625" style="1"/>
    <col min="6657" max="6657" width="5.42578125" style="1" customWidth="1"/>
    <col min="6658" max="6658" width="3.28515625" style="1" customWidth="1"/>
    <col min="6659" max="6659" width="12.42578125" style="1" customWidth="1"/>
    <col min="6660" max="6660" width="11.7109375" style="1" customWidth="1"/>
    <col min="6661" max="6664" width="9.140625" style="1"/>
    <col min="6665" max="6665" width="12.7109375" style="1" customWidth="1"/>
    <col min="6666" max="6666" width="10.85546875" style="1" bestFit="1" customWidth="1"/>
    <col min="6667" max="6669" width="9.140625" style="1"/>
    <col min="6670" max="6670" width="10.7109375" style="1" customWidth="1"/>
    <col min="6671" max="6912" width="9.140625" style="1"/>
    <col min="6913" max="6913" width="5.42578125" style="1" customWidth="1"/>
    <col min="6914" max="6914" width="3.28515625" style="1" customWidth="1"/>
    <col min="6915" max="6915" width="12.42578125" style="1" customWidth="1"/>
    <col min="6916" max="6916" width="11.7109375" style="1" customWidth="1"/>
    <col min="6917" max="6920" width="9.140625" style="1"/>
    <col min="6921" max="6921" width="12.7109375" style="1" customWidth="1"/>
    <col min="6922" max="6922" width="10.85546875" style="1" bestFit="1" customWidth="1"/>
    <col min="6923" max="6925" width="9.140625" style="1"/>
    <col min="6926" max="6926" width="10.7109375" style="1" customWidth="1"/>
    <col min="6927" max="7168" width="9.140625" style="1"/>
    <col min="7169" max="7169" width="5.42578125" style="1" customWidth="1"/>
    <col min="7170" max="7170" width="3.28515625" style="1" customWidth="1"/>
    <col min="7171" max="7171" width="12.42578125" style="1" customWidth="1"/>
    <col min="7172" max="7172" width="11.7109375" style="1" customWidth="1"/>
    <col min="7173" max="7176" width="9.140625" style="1"/>
    <col min="7177" max="7177" width="12.7109375" style="1" customWidth="1"/>
    <col min="7178" max="7178" width="10.85546875" style="1" bestFit="1" customWidth="1"/>
    <col min="7179" max="7181" width="9.140625" style="1"/>
    <col min="7182" max="7182" width="10.7109375" style="1" customWidth="1"/>
    <col min="7183" max="7424" width="9.140625" style="1"/>
    <col min="7425" max="7425" width="5.42578125" style="1" customWidth="1"/>
    <col min="7426" max="7426" width="3.28515625" style="1" customWidth="1"/>
    <col min="7427" max="7427" width="12.42578125" style="1" customWidth="1"/>
    <col min="7428" max="7428" width="11.7109375" style="1" customWidth="1"/>
    <col min="7429" max="7432" width="9.140625" style="1"/>
    <col min="7433" max="7433" width="12.7109375" style="1" customWidth="1"/>
    <col min="7434" max="7434" width="10.85546875" style="1" bestFit="1" customWidth="1"/>
    <col min="7435" max="7437" width="9.140625" style="1"/>
    <col min="7438" max="7438" width="10.7109375" style="1" customWidth="1"/>
    <col min="7439" max="7680" width="9.140625" style="1"/>
    <col min="7681" max="7681" width="5.42578125" style="1" customWidth="1"/>
    <col min="7682" max="7682" width="3.28515625" style="1" customWidth="1"/>
    <col min="7683" max="7683" width="12.42578125" style="1" customWidth="1"/>
    <col min="7684" max="7684" width="11.7109375" style="1" customWidth="1"/>
    <col min="7685" max="7688" width="9.140625" style="1"/>
    <col min="7689" max="7689" width="12.7109375" style="1" customWidth="1"/>
    <col min="7690" max="7690" width="10.85546875" style="1" bestFit="1" customWidth="1"/>
    <col min="7691" max="7693" width="9.140625" style="1"/>
    <col min="7694" max="7694" width="10.7109375" style="1" customWidth="1"/>
    <col min="7695" max="7936" width="9.140625" style="1"/>
    <col min="7937" max="7937" width="5.42578125" style="1" customWidth="1"/>
    <col min="7938" max="7938" width="3.28515625" style="1" customWidth="1"/>
    <col min="7939" max="7939" width="12.42578125" style="1" customWidth="1"/>
    <col min="7940" max="7940" width="11.7109375" style="1" customWidth="1"/>
    <col min="7941" max="7944" width="9.140625" style="1"/>
    <col min="7945" max="7945" width="12.7109375" style="1" customWidth="1"/>
    <col min="7946" max="7946" width="10.85546875" style="1" bestFit="1" customWidth="1"/>
    <col min="7947" max="7949" width="9.140625" style="1"/>
    <col min="7950" max="7950" width="10.7109375" style="1" customWidth="1"/>
    <col min="7951" max="8192" width="9.140625" style="1"/>
    <col min="8193" max="8193" width="5.42578125" style="1" customWidth="1"/>
    <col min="8194" max="8194" width="3.28515625" style="1" customWidth="1"/>
    <col min="8195" max="8195" width="12.42578125" style="1" customWidth="1"/>
    <col min="8196" max="8196" width="11.7109375" style="1" customWidth="1"/>
    <col min="8197" max="8200" width="9.140625" style="1"/>
    <col min="8201" max="8201" width="12.7109375" style="1" customWidth="1"/>
    <col min="8202" max="8202" width="10.85546875" style="1" bestFit="1" customWidth="1"/>
    <col min="8203" max="8205" width="9.140625" style="1"/>
    <col min="8206" max="8206" width="10.7109375" style="1" customWidth="1"/>
    <col min="8207" max="8448" width="9.140625" style="1"/>
    <col min="8449" max="8449" width="5.42578125" style="1" customWidth="1"/>
    <col min="8450" max="8450" width="3.28515625" style="1" customWidth="1"/>
    <col min="8451" max="8451" width="12.42578125" style="1" customWidth="1"/>
    <col min="8452" max="8452" width="11.7109375" style="1" customWidth="1"/>
    <col min="8453" max="8456" width="9.140625" style="1"/>
    <col min="8457" max="8457" width="12.7109375" style="1" customWidth="1"/>
    <col min="8458" max="8458" width="10.85546875" style="1" bestFit="1" customWidth="1"/>
    <col min="8459" max="8461" width="9.140625" style="1"/>
    <col min="8462" max="8462" width="10.7109375" style="1" customWidth="1"/>
    <col min="8463" max="8704" width="9.140625" style="1"/>
    <col min="8705" max="8705" width="5.42578125" style="1" customWidth="1"/>
    <col min="8706" max="8706" width="3.28515625" style="1" customWidth="1"/>
    <col min="8707" max="8707" width="12.42578125" style="1" customWidth="1"/>
    <col min="8708" max="8708" width="11.7109375" style="1" customWidth="1"/>
    <col min="8709" max="8712" width="9.140625" style="1"/>
    <col min="8713" max="8713" width="12.7109375" style="1" customWidth="1"/>
    <col min="8714" max="8714" width="10.85546875" style="1" bestFit="1" customWidth="1"/>
    <col min="8715" max="8717" width="9.140625" style="1"/>
    <col min="8718" max="8718" width="10.7109375" style="1" customWidth="1"/>
    <col min="8719" max="8960" width="9.140625" style="1"/>
    <col min="8961" max="8961" width="5.42578125" style="1" customWidth="1"/>
    <col min="8962" max="8962" width="3.28515625" style="1" customWidth="1"/>
    <col min="8963" max="8963" width="12.42578125" style="1" customWidth="1"/>
    <col min="8964" max="8964" width="11.7109375" style="1" customWidth="1"/>
    <col min="8965" max="8968" width="9.140625" style="1"/>
    <col min="8969" max="8969" width="12.7109375" style="1" customWidth="1"/>
    <col min="8970" max="8970" width="10.85546875" style="1" bestFit="1" customWidth="1"/>
    <col min="8971" max="8973" width="9.140625" style="1"/>
    <col min="8974" max="8974" width="10.7109375" style="1" customWidth="1"/>
    <col min="8975" max="9216" width="9.140625" style="1"/>
    <col min="9217" max="9217" width="5.42578125" style="1" customWidth="1"/>
    <col min="9218" max="9218" width="3.28515625" style="1" customWidth="1"/>
    <col min="9219" max="9219" width="12.42578125" style="1" customWidth="1"/>
    <col min="9220" max="9220" width="11.7109375" style="1" customWidth="1"/>
    <col min="9221" max="9224" width="9.140625" style="1"/>
    <col min="9225" max="9225" width="12.7109375" style="1" customWidth="1"/>
    <col min="9226" max="9226" width="10.85546875" style="1" bestFit="1" customWidth="1"/>
    <col min="9227" max="9229" width="9.140625" style="1"/>
    <col min="9230" max="9230" width="10.7109375" style="1" customWidth="1"/>
    <col min="9231" max="9472" width="9.140625" style="1"/>
    <col min="9473" max="9473" width="5.42578125" style="1" customWidth="1"/>
    <col min="9474" max="9474" width="3.28515625" style="1" customWidth="1"/>
    <col min="9475" max="9475" width="12.42578125" style="1" customWidth="1"/>
    <col min="9476" max="9476" width="11.7109375" style="1" customWidth="1"/>
    <col min="9477" max="9480" width="9.140625" style="1"/>
    <col min="9481" max="9481" width="12.7109375" style="1" customWidth="1"/>
    <col min="9482" max="9482" width="10.85546875" style="1" bestFit="1" customWidth="1"/>
    <col min="9483" max="9485" width="9.140625" style="1"/>
    <col min="9486" max="9486" width="10.7109375" style="1" customWidth="1"/>
    <col min="9487" max="9728" width="9.140625" style="1"/>
    <col min="9729" max="9729" width="5.42578125" style="1" customWidth="1"/>
    <col min="9730" max="9730" width="3.28515625" style="1" customWidth="1"/>
    <col min="9731" max="9731" width="12.42578125" style="1" customWidth="1"/>
    <col min="9732" max="9732" width="11.7109375" style="1" customWidth="1"/>
    <col min="9733" max="9736" width="9.140625" style="1"/>
    <col min="9737" max="9737" width="12.7109375" style="1" customWidth="1"/>
    <col min="9738" max="9738" width="10.85546875" style="1" bestFit="1" customWidth="1"/>
    <col min="9739" max="9741" width="9.140625" style="1"/>
    <col min="9742" max="9742" width="10.7109375" style="1" customWidth="1"/>
    <col min="9743" max="9984" width="9.140625" style="1"/>
    <col min="9985" max="9985" width="5.42578125" style="1" customWidth="1"/>
    <col min="9986" max="9986" width="3.28515625" style="1" customWidth="1"/>
    <col min="9987" max="9987" width="12.42578125" style="1" customWidth="1"/>
    <col min="9988" max="9988" width="11.7109375" style="1" customWidth="1"/>
    <col min="9989" max="9992" width="9.140625" style="1"/>
    <col min="9993" max="9993" width="12.7109375" style="1" customWidth="1"/>
    <col min="9994" max="9994" width="10.85546875" style="1" bestFit="1" customWidth="1"/>
    <col min="9995" max="9997" width="9.140625" style="1"/>
    <col min="9998" max="9998" width="10.7109375" style="1" customWidth="1"/>
    <col min="9999" max="10240" width="9.140625" style="1"/>
    <col min="10241" max="10241" width="5.42578125" style="1" customWidth="1"/>
    <col min="10242" max="10242" width="3.28515625" style="1" customWidth="1"/>
    <col min="10243" max="10243" width="12.42578125" style="1" customWidth="1"/>
    <col min="10244" max="10244" width="11.7109375" style="1" customWidth="1"/>
    <col min="10245" max="10248" width="9.140625" style="1"/>
    <col min="10249" max="10249" width="12.7109375" style="1" customWidth="1"/>
    <col min="10250" max="10250" width="10.85546875" style="1" bestFit="1" customWidth="1"/>
    <col min="10251" max="10253" width="9.140625" style="1"/>
    <col min="10254" max="10254" width="10.7109375" style="1" customWidth="1"/>
    <col min="10255" max="10496" width="9.140625" style="1"/>
    <col min="10497" max="10497" width="5.42578125" style="1" customWidth="1"/>
    <col min="10498" max="10498" width="3.28515625" style="1" customWidth="1"/>
    <col min="10499" max="10499" width="12.42578125" style="1" customWidth="1"/>
    <col min="10500" max="10500" width="11.7109375" style="1" customWidth="1"/>
    <col min="10501" max="10504" width="9.140625" style="1"/>
    <col min="10505" max="10505" width="12.7109375" style="1" customWidth="1"/>
    <col min="10506" max="10506" width="10.85546875" style="1" bestFit="1" customWidth="1"/>
    <col min="10507" max="10509" width="9.140625" style="1"/>
    <col min="10510" max="10510" width="10.7109375" style="1" customWidth="1"/>
    <col min="10511" max="10752" width="9.140625" style="1"/>
    <col min="10753" max="10753" width="5.42578125" style="1" customWidth="1"/>
    <col min="10754" max="10754" width="3.28515625" style="1" customWidth="1"/>
    <col min="10755" max="10755" width="12.42578125" style="1" customWidth="1"/>
    <col min="10756" max="10756" width="11.7109375" style="1" customWidth="1"/>
    <col min="10757" max="10760" width="9.140625" style="1"/>
    <col min="10761" max="10761" width="12.7109375" style="1" customWidth="1"/>
    <col min="10762" max="10762" width="10.85546875" style="1" bestFit="1" customWidth="1"/>
    <col min="10763" max="10765" width="9.140625" style="1"/>
    <col min="10766" max="10766" width="10.7109375" style="1" customWidth="1"/>
    <col min="10767" max="11008" width="9.140625" style="1"/>
    <col min="11009" max="11009" width="5.42578125" style="1" customWidth="1"/>
    <col min="11010" max="11010" width="3.28515625" style="1" customWidth="1"/>
    <col min="11011" max="11011" width="12.42578125" style="1" customWidth="1"/>
    <col min="11012" max="11012" width="11.7109375" style="1" customWidth="1"/>
    <col min="11013" max="11016" width="9.140625" style="1"/>
    <col min="11017" max="11017" width="12.7109375" style="1" customWidth="1"/>
    <col min="11018" max="11018" width="10.85546875" style="1" bestFit="1" customWidth="1"/>
    <col min="11019" max="11021" width="9.140625" style="1"/>
    <col min="11022" max="11022" width="10.7109375" style="1" customWidth="1"/>
    <col min="11023" max="11264" width="9.140625" style="1"/>
    <col min="11265" max="11265" width="5.42578125" style="1" customWidth="1"/>
    <col min="11266" max="11266" width="3.28515625" style="1" customWidth="1"/>
    <col min="11267" max="11267" width="12.42578125" style="1" customWidth="1"/>
    <col min="11268" max="11268" width="11.7109375" style="1" customWidth="1"/>
    <col min="11269" max="11272" width="9.140625" style="1"/>
    <col min="11273" max="11273" width="12.7109375" style="1" customWidth="1"/>
    <col min="11274" max="11274" width="10.85546875" style="1" bestFit="1" customWidth="1"/>
    <col min="11275" max="11277" width="9.140625" style="1"/>
    <col min="11278" max="11278" width="10.7109375" style="1" customWidth="1"/>
    <col min="11279" max="11520" width="9.140625" style="1"/>
    <col min="11521" max="11521" width="5.42578125" style="1" customWidth="1"/>
    <col min="11522" max="11522" width="3.28515625" style="1" customWidth="1"/>
    <col min="11523" max="11523" width="12.42578125" style="1" customWidth="1"/>
    <col min="11524" max="11524" width="11.7109375" style="1" customWidth="1"/>
    <col min="11525" max="11528" width="9.140625" style="1"/>
    <col min="11529" max="11529" width="12.7109375" style="1" customWidth="1"/>
    <col min="11530" max="11530" width="10.85546875" style="1" bestFit="1" customWidth="1"/>
    <col min="11531" max="11533" width="9.140625" style="1"/>
    <col min="11534" max="11534" width="10.7109375" style="1" customWidth="1"/>
    <col min="11535" max="11776" width="9.140625" style="1"/>
    <col min="11777" max="11777" width="5.42578125" style="1" customWidth="1"/>
    <col min="11778" max="11778" width="3.28515625" style="1" customWidth="1"/>
    <col min="11779" max="11779" width="12.42578125" style="1" customWidth="1"/>
    <col min="11780" max="11780" width="11.7109375" style="1" customWidth="1"/>
    <col min="11781" max="11784" width="9.140625" style="1"/>
    <col min="11785" max="11785" width="12.7109375" style="1" customWidth="1"/>
    <col min="11786" max="11786" width="10.85546875" style="1" bestFit="1" customWidth="1"/>
    <col min="11787" max="11789" width="9.140625" style="1"/>
    <col min="11790" max="11790" width="10.7109375" style="1" customWidth="1"/>
    <col min="11791" max="12032" width="9.140625" style="1"/>
    <col min="12033" max="12033" width="5.42578125" style="1" customWidth="1"/>
    <col min="12034" max="12034" width="3.28515625" style="1" customWidth="1"/>
    <col min="12035" max="12035" width="12.42578125" style="1" customWidth="1"/>
    <col min="12036" max="12036" width="11.7109375" style="1" customWidth="1"/>
    <col min="12037" max="12040" width="9.140625" style="1"/>
    <col min="12041" max="12041" width="12.7109375" style="1" customWidth="1"/>
    <col min="12042" max="12042" width="10.85546875" style="1" bestFit="1" customWidth="1"/>
    <col min="12043" max="12045" width="9.140625" style="1"/>
    <col min="12046" max="12046" width="10.7109375" style="1" customWidth="1"/>
    <col min="12047" max="12288" width="9.140625" style="1"/>
    <col min="12289" max="12289" width="5.42578125" style="1" customWidth="1"/>
    <col min="12290" max="12290" width="3.28515625" style="1" customWidth="1"/>
    <col min="12291" max="12291" width="12.42578125" style="1" customWidth="1"/>
    <col min="12292" max="12292" width="11.7109375" style="1" customWidth="1"/>
    <col min="12293" max="12296" width="9.140625" style="1"/>
    <col min="12297" max="12297" width="12.7109375" style="1" customWidth="1"/>
    <col min="12298" max="12298" width="10.85546875" style="1" bestFit="1" customWidth="1"/>
    <col min="12299" max="12301" width="9.140625" style="1"/>
    <col min="12302" max="12302" width="10.7109375" style="1" customWidth="1"/>
    <col min="12303" max="12544" width="9.140625" style="1"/>
    <col min="12545" max="12545" width="5.42578125" style="1" customWidth="1"/>
    <col min="12546" max="12546" width="3.28515625" style="1" customWidth="1"/>
    <col min="12547" max="12547" width="12.42578125" style="1" customWidth="1"/>
    <col min="12548" max="12548" width="11.7109375" style="1" customWidth="1"/>
    <col min="12549" max="12552" width="9.140625" style="1"/>
    <col min="12553" max="12553" width="12.7109375" style="1" customWidth="1"/>
    <col min="12554" max="12554" width="10.85546875" style="1" bestFit="1" customWidth="1"/>
    <col min="12555" max="12557" width="9.140625" style="1"/>
    <col min="12558" max="12558" width="10.7109375" style="1" customWidth="1"/>
    <col min="12559" max="12800" width="9.140625" style="1"/>
    <col min="12801" max="12801" width="5.42578125" style="1" customWidth="1"/>
    <col min="12802" max="12802" width="3.28515625" style="1" customWidth="1"/>
    <col min="12803" max="12803" width="12.42578125" style="1" customWidth="1"/>
    <col min="12804" max="12804" width="11.7109375" style="1" customWidth="1"/>
    <col min="12805" max="12808" width="9.140625" style="1"/>
    <col min="12809" max="12809" width="12.7109375" style="1" customWidth="1"/>
    <col min="12810" max="12810" width="10.85546875" style="1" bestFit="1" customWidth="1"/>
    <col min="12811" max="12813" width="9.140625" style="1"/>
    <col min="12814" max="12814" width="10.7109375" style="1" customWidth="1"/>
    <col min="12815" max="13056" width="9.140625" style="1"/>
    <col min="13057" max="13057" width="5.42578125" style="1" customWidth="1"/>
    <col min="13058" max="13058" width="3.28515625" style="1" customWidth="1"/>
    <col min="13059" max="13059" width="12.42578125" style="1" customWidth="1"/>
    <col min="13060" max="13060" width="11.7109375" style="1" customWidth="1"/>
    <col min="13061" max="13064" width="9.140625" style="1"/>
    <col min="13065" max="13065" width="12.7109375" style="1" customWidth="1"/>
    <col min="13066" max="13066" width="10.85546875" style="1" bestFit="1" customWidth="1"/>
    <col min="13067" max="13069" width="9.140625" style="1"/>
    <col min="13070" max="13070" width="10.7109375" style="1" customWidth="1"/>
    <col min="13071" max="13312" width="9.140625" style="1"/>
    <col min="13313" max="13313" width="5.42578125" style="1" customWidth="1"/>
    <col min="13314" max="13314" width="3.28515625" style="1" customWidth="1"/>
    <col min="13315" max="13315" width="12.42578125" style="1" customWidth="1"/>
    <col min="13316" max="13316" width="11.7109375" style="1" customWidth="1"/>
    <col min="13317" max="13320" width="9.140625" style="1"/>
    <col min="13321" max="13321" width="12.7109375" style="1" customWidth="1"/>
    <col min="13322" max="13322" width="10.85546875" style="1" bestFit="1" customWidth="1"/>
    <col min="13323" max="13325" width="9.140625" style="1"/>
    <col min="13326" max="13326" width="10.7109375" style="1" customWidth="1"/>
    <col min="13327" max="13568" width="9.140625" style="1"/>
    <col min="13569" max="13569" width="5.42578125" style="1" customWidth="1"/>
    <col min="13570" max="13570" width="3.28515625" style="1" customWidth="1"/>
    <col min="13571" max="13571" width="12.42578125" style="1" customWidth="1"/>
    <col min="13572" max="13572" width="11.7109375" style="1" customWidth="1"/>
    <col min="13573" max="13576" width="9.140625" style="1"/>
    <col min="13577" max="13577" width="12.7109375" style="1" customWidth="1"/>
    <col min="13578" max="13578" width="10.85546875" style="1" bestFit="1" customWidth="1"/>
    <col min="13579" max="13581" width="9.140625" style="1"/>
    <col min="13582" max="13582" width="10.7109375" style="1" customWidth="1"/>
    <col min="13583" max="13824" width="9.140625" style="1"/>
    <col min="13825" max="13825" width="5.42578125" style="1" customWidth="1"/>
    <col min="13826" max="13826" width="3.28515625" style="1" customWidth="1"/>
    <col min="13827" max="13827" width="12.42578125" style="1" customWidth="1"/>
    <col min="13828" max="13828" width="11.7109375" style="1" customWidth="1"/>
    <col min="13829" max="13832" width="9.140625" style="1"/>
    <col min="13833" max="13833" width="12.7109375" style="1" customWidth="1"/>
    <col min="13834" max="13834" width="10.85546875" style="1" bestFit="1" customWidth="1"/>
    <col min="13835" max="13837" width="9.140625" style="1"/>
    <col min="13838" max="13838" width="10.7109375" style="1" customWidth="1"/>
    <col min="13839" max="14080" width="9.140625" style="1"/>
    <col min="14081" max="14081" width="5.42578125" style="1" customWidth="1"/>
    <col min="14082" max="14082" width="3.28515625" style="1" customWidth="1"/>
    <col min="14083" max="14083" width="12.42578125" style="1" customWidth="1"/>
    <col min="14084" max="14084" width="11.7109375" style="1" customWidth="1"/>
    <col min="14085" max="14088" width="9.140625" style="1"/>
    <col min="14089" max="14089" width="12.7109375" style="1" customWidth="1"/>
    <col min="14090" max="14090" width="10.85546875" style="1" bestFit="1" customWidth="1"/>
    <col min="14091" max="14093" width="9.140625" style="1"/>
    <col min="14094" max="14094" width="10.7109375" style="1" customWidth="1"/>
    <col min="14095" max="14336" width="9.140625" style="1"/>
    <col min="14337" max="14337" width="5.42578125" style="1" customWidth="1"/>
    <col min="14338" max="14338" width="3.28515625" style="1" customWidth="1"/>
    <col min="14339" max="14339" width="12.42578125" style="1" customWidth="1"/>
    <col min="14340" max="14340" width="11.7109375" style="1" customWidth="1"/>
    <col min="14341" max="14344" width="9.140625" style="1"/>
    <col min="14345" max="14345" width="12.7109375" style="1" customWidth="1"/>
    <col min="14346" max="14346" width="10.85546875" style="1" bestFit="1" customWidth="1"/>
    <col min="14347" max="14349" width="9.140625" style="1"/>
    <col min="14350" max="14350" width="10.7109375" style="1" customWidth="1"/>
    <col min="14351" max="14592" width="9.140625" style="1"/>
    <col min="14593" max="14593" width="5.42578125" style="1" customWidth="1"/>
    <col min="14594" max="14594" width="3.28515625" style="1" customWidth="1"/>
    <col min="14595" max="14595" width="12.42578125" style="1" customWidth="1"/>
    <col min="14596" max="14596" width="11.7109375" style="1" customWidth="1"/>
    <col min="14597" max="14600" width="9.140625" style="1"/>
    <col min="14601" max="14601" width="12.7109375" style="1" customWidth="1"/>
    <col min="14602" max="14602" width="10.85546875" style="1" bestFit="1" customWidth="1"/>
    <col min="14603" max="14605" width="9.140625" style="1"/>
    <col min="14606" max="14606" width="10.7109375" style="1" customWidth="1"/>
    <col min="14607" max="14848" width="9.140625" style="1"/>
    <col min="14849" max="14849" width="5.42578125" style="1" customWidth="1"/>
    <col min="14850" max="14850" width="3.28515625" style="1" customWidth="1"/>
    <col min="14851" max="14851" width="12.42578125" style="1" customWidth="1"/>
    <col min="14852" max="14852" width="11.7109375" style="1" customWidth="1"/>
    <col min="14853" max="14856" width="9.140625" style="1"/>
    <col min="14857" max="14857" width="12.7109375" style="1" customWidth="1"/>
    <col min="14858" max="14858" width="10.85546875" style="1" bestFit="1" customWidth="1"/>
    <col min="14859" max="14861" width="9.140625" style="1"/>
    <col min="14862" max="14862" width="10.7109375" style="1" customWidth="1"/>
    <col min="14863" max="15104" width="9.140625" style="1"/>
    <col min="15105" max="15105" width="5.42578125" style="1" customWidth="1"/>
    <col min="15106" max="15106" width="3.28515625" style="1" customWidth="1"/>
    <col min="15107" max="15107" width="12.42578125" style="1" customWidth="1"/>
    <col min="15108" max="15108" width="11.7109375" style="1" customWidth="1"/>
    <col min="15109" max="15112" width="9.140625" style="1"/>
    <col min="15113" max="15113" width="12.7109375" style="1" customWidth="1"/>
    <col min="15114" max="15114" width="10.85546875" style="1" bestFit="1" customWidth="1"/>
    <col min="15115" max="15117" width="9.140625" style="1"/>
    <col min="15118" max="15118" width="10.7109375" style="1" customWidth="1"/>
    <col min="15119" max="15360" width="9.140625" style="1"/>
    <col min="15361" max="15361" width="5.42578125" style="1" customWidth="1"/>
    <col min="15362" max="15362" width="3.28515625" style="1" customWidth="1"/>
    <col min="15363" max="15363" width="12.42578125" style="1" customWidth="1"/>
    <col min="15364" max="15364" width="11.7109375" style="1" customWidth="1"/>
    <col min="15365" max="15368" width="9.140625" style="1"/>
    <col min="15369" max="15369" width="12.7109375" style="1" customWidth="1"/>
    <col min="15370" max="15370" width="10.85546875" style="1" bestFit="1" customWidth="1"/>
    <col min="15371" max="15373" width="9.140625" style="1"/>
    <col min="15374" max="15374" width="10.7109375" style="1" customWidth="1"/>
    <col min="15375" max="15616" width="9.140625" style="1"/>
    <col min="15617" max="15617" width="5.42578125" style="1" customWidth="1"/>
    <col min="15618" max="15618" width="3.28515625" style="1" customWidth="1"/>
    <col min="15619" max="15619" width="12.42578125" style="1" customWidth="1"/>
    <col min="15620" max="15620" width="11.7109375" style="1" customWidth="1"/>
    <col min="15621" max="15624" width="9.140625" style="1"/>
    <col min="15625" max="15625" width="12.7109375" style="1" customWidth="1"/>
    <col min="15626" max="15626" width="10.85546875" style="1" bestFit="1" customWidth="1"/>
    <col min="15627" max="15629" width="9.140625" style="1"/>
    <col min="15630" max="15630" width="10.7109375" style="1" customWidth="1"/>
    <col min="15631" max="15872" width="9.140625" style="1"/>
    <col min="15873" max="15873" width="5.42578125" style="1" customWidth="1"/>
    <col min="15874" max="15874" width="3.28515625" style="1" customWidth="1"/>
    <col min="15875" max="15875" width="12.42578125" style="1" customWidth="1"/>
    <col min="15876" max="15876" width="11.7109375" style="1" customWidth="1"/>
    <col min="15877" max="15880" width="9.140625" style="1"/>
    <col min="15881" max="15881" width="12.7109375" style="1" customWidth="1"/>
    <col min="15882" max="15882" width="10.85546875" style="1" bestFit="1" customWidth="1"/>
    <col min="15883" max="15885" width="9.140625" style="1"/>
    <col min="15886" max="15886" width="10.7109375" style="1" customWidth="1"/>
    <col min="15887" max="16128" width="9.140625" style="1"/>
    <col min="16129" max="16129" width="5.42578125" style="1" customWidth="1"/>
    <col min="16130" max="16130" width="3.28515625" style="1" customWidth="1"/>
    <col min="16131" max="16131" width="12.42578125" style="1" customWidth="1"/>
    <col min="16132" max="16132" width="11.7109375" style="1" customWidth="1"/>
    <col min="16133" max="16136" width="9.140625" style="1"/>
    <col min="16137" max="16137" width="12.7109375" style="1" customWidth="1"/>
    <col min="16138" max="16138" width="10.85546875" style="1" bestFit="1" customWidth="1"/>
    <col min="16139" max="16141" width="9.140625" style="1"/>
    <col min="16142" max="16142" width="10.7109375" style="1" customWidth="1"/>
    <col min="16143" max="16384" width="9.140625" style="1"/>
  </cols>
  <sheetData>
    <row r="1" spans="2:12" ht="22.5" customHeight="1" x14ac:dyDescent="0.2"/>
    <row r="3" spans="2:12" x14ac:dyDescent="0.2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spans="2:12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2" x14ac:dyDescent="0.2">
      <c r="B5" s="54" t="s">
        <v>57</v>
      </c>
      <c r="C5" s="54"/>
      <c r="D5" s="54"/>
      <c r="E5" s="54"/>
      <c r="F5" s="54"/>
      <c r="G5" s="54"/>
      <c r="H5" s="54"/>
      <c r="I5" s="54"/>
      <c r="J5" s="54"/>
      <c r="K5" s="54"/>
    </row>
    <row r="7" spans="2:12" x14ac:dyDescent="0.2">
      <c r="L7" s="3"/>
    </row>
    <row r="8" spans="2:12" ht="18" customHeight="1" x14ac:dyDescent="0.2">
      <c r="H8" s="27" t="s">
        <v>58</v>
      </c>
    </row>
    <row r="9" spans="2:12" ht="35.25" customHeight="1" x14ac:dyDescent="0.25">
      <c r="H9" s="85" t="s">
        <v>88</v>
      </c>
      <c r="I9" s="86"/>
      <c r="J9" s="5">
        <v>8</v>
      </c>
    </row>
    <row r="12" spans="2:12" x14ac:dyDescent="0.2">
      <c r="B12" s="1" t="s">
        <v>3</v>
      </c>
    </row>
    <row r="14" spans="2:12" x14ac:dyDescent="0.2">
      <c r="C14" s="33" t="s">
        <v>59</v>
      </c>
      <c r="D14" s="34"/>
      <c r="E14" s="58"/>
      <c r="F14" s="59"/>
      <c r="G14" s="59"/>
      <c r="H14" s="59"/>
      <c r="I14" s="60"/>
      <c r="J14" s="6">
        <f>'[10]зар.плата педагог'!AJ17</f>
        <v>1459.8143049932526</v>
      </c>
    </row>
    <row r="15" spans="2:12" x14ac:dyDescent="0.2">
      <c r="C15" s="61"/>
      <c r="D15" s="63"/>
      <c r="E15" s="63"/>
      <c r="F15" s="63"/>
      <c r="G15" s="63"/>
      <c r="H15" s="63"/>
      <c r="I15" s="63"/>
      <c r="J15" s="64"/>
    </row>
    <row r="16" spans="2:12" x14ac:dyDescent="0.2">
      <c r="C16" s="35" t="s">
        <v>5</v>
      </c>
      <c r="D16" s="58"/>
      <c r="E16" s="59"/>
      <c r="F16" s="59"/>
      <c r="G16" s="59"/>
      <c r="H16" s="59"/>
      <c r="I16" s="60"/>
      <c r="J16" s="7">
        <f>J14</f>
        <v>1459.8143049932526</v>
      </c>
    </row>
    <row r="17" spans="2:10" x14ac:dyDescent="0.2">
      <c r="C17" s="8"/>
      <c r="D17" s="8"/>
      <c r="E17" s="8"/>
      <c r="F17" s="8"/>
      <c r="G17" s="8"/>
      <c r="H17" s="8"/>
      <c r="I17" s="8"/>
      <c r="J17" s="8"/>
    </row>
    <row r="18" spans="2:10" x14ac:dyDescent="0.2">
      <c r="B18" s="9" t="s">
        <v>25</v>
      </c>
    </row>
    <row r="19" spans="2:10" x14ac:dyDescent="0.2">
      <c r="C19" s="11">
        <f>J14</f>
        <v>1459.8143049932526</v>
      </c>
      <c r="D19" s="9" t="s">
        <v>7</v>
      </c>
      <c r="J19" s="10">
        <f>(J14)*30.2%</f>
        <v>440.86392010796226</v>
      </c>
    </row>
    <row r="20" spans="2:10" x14ac:dyDescent="0.2">
      <c r="J20" s="10"/>
    </row>
    <row r="21" spans="2:10" x14ac:dyDescent="0.2">
      <c r="J21" s="10"/>
    </row>
    <row r="22" spans="2:10" x14ac:dyDescent="0.2">
      <c r="B22" s="1" t="s">
        <v>8</v>
      </c>
      <c r="E22" s="3">
        <f>'[2]к-т накл.расходов общий юг'!$I$22</f>
        <v>1.0491866855583512</v>
      </c>
      <c r="J22" s="10">
        <f>J16*E22</f>
        <v>1531.6177321865387</v>
      </c>
    </row>
    <row r="23" spans="2:10" x14ac:dyDescent="0.2">
      <c r="C23" s="12"/>
      <c r="D23" s="31"/>
      <c r="J23" s="10"/>
    </row>
    <row r="24" spans="2:10" x14ac:dyDescent="0.2">
      <c r="B24" s="1" t="s">
        <v>26</v>
      </c>
      <c r="C24" s="1" t="s">
        <v>10</v>
      </c>
      <c r="J24" s="10">
        <f>'[10]матер затраты'!F17/12</f>
        <v>2105.4175</v>
      </c>
    </row>
    <row r="25" spans="2:10" x14ac:dyDescent="0.2">
      <c r="J25" s="10"/>
    </row>
    <row r="26" spans="2:10" x14ac:dyDescent="0.2">
      <c r="E26" s="1" t="s">
        <v>11</v>
      </c>
      <c r="J26" s="10">
        <f>SUM(J16:J24)</f>
        <v>5537.713457287753</v>
      </c>
    </row>
    <row r="27" spans="2:10" x14ac:dyDescent="0.2">
      <c r="J27" s="10"/>
    </row>
    <row r="28" spans="2:10" x14ac:dyDescent="0.2">
      <c r="J28" s="10"/>
    </row>
    <row r="29" spans="2:10" x14ac:dyDescent="0.2">
      <c r="E29" s="14" t="s">
        <v>12</v>
      </c>
      <c r="F29" s="15"/>
      <c r="G29" s="16">
        <v>0.2</v>
      </c>
      <c r="J29" s="10">
        <f>J26*G29</f>
        <v>1107.5426914575507</v>
      </c>
    </row>
    <row r="30" spans="2:10" x14ac:dyDescent="0.2">
      <c r="J30" s="10"/>
    </row>
    <row r="31" spans="2:10" x14ac:dyDescent="0.2">
      <c r="J31" s="10"/>
    </row>
    <row r="32" spans="2:10" x14ac:dyDescent="0.2">
      <c r="E32" s="1" t="s">
        <v>13</v>
      </c>
      <c r="J32" s="10">
        <f>J26+J29</f>
        <v>6645.256148745304</v>
      </c>
    </row>
    <row r="33" spans="3:14" x14ac:dyDescent="0.2">
      <c r="J33" s="10"/>
    </row>
    <row r="34" spans="3:14" x14ac:dyDescent="0.2">
      <c r="J34" s="10"/>
    </row>
    <row r="35" spans="3:14" x14ac:dyDescent="0.2">
      <c r="E35" s="1" t="s">
        <v>14</v>
      </c>
      <c r="J35" s="17">
        <v>664</v>
      </c>
      <c r="L35" s="19">
        <v>424.03</v>
      </c>
      <c r="M35" s="19">
        <f>L35/J35</f>
        <v>0.63859939759036144</v>
      </c>
      <c r="N35" s="19"/>
    </row>
    <row r="36" spans="3:14" x14ac:dyDescent="0.2">
      <c r="E36" s="19" t="s">
        <v>60</v>
      </c>
      <c r="G36" s="3"/>
      <c r="J36" s="17"/>
    </row>
    <row r="37" spans="3:14" x14ac:dyDescent="0.2">
      <c r="E37" s="1" t="s">
        <v>28</v>
      </c>
      <c r="J37" s="83">
        <f>J35/8</f>
        <v>83</v>
      </c>
      <c r="N37" s="10"/>
    </row>
    <row r="38" spans="3:14" x14ac:dyDescent="0.2">
      <c r="J38" s="3"/>
    </row>
    <row r="39" spans="3:14" x14ac:dyDescent="0.2">
      <c r="J39" s="3"/>
    </row>
    <row r="42" spans="3:14" x14ac:dyDescent="0.2">
      <c r="C42" s="21" t="s">
        <v>17</v>
      </c>
      <c r="D42" s="39"/>
    </row>
    <row r="43" spans="3:14" x14ac:dyDescent="0.2">
      <c r="C43" s="21" t="s">
        <v>18</v>
      </c>
      <c r="D43" s="39"/>
    </row>
    <row r="44" spans="3:14" x14ac:dyDescent="0.2">
      <c r="C44" s="24" t="s">
        <v>19</v>
      </c>
    </row>
    <row r="45" spans="3:14" x14ac:dyDescent="0.2">
      <c r="C45" s="24" t="s">
        <v>20</v>
      </c>
    </row>
    <row r="47" spans="3:14" x14ac:dyDescent="0.2">
      <c r="C47" s="9"/>
    </row>
  </sheetData>
  <mergeCells count="6">
    <mergeCell ref="B3:K3"/>
    <mergeCell ref="B5:K5"/>
    <mergeCell ref="E14:I14"/>
    <mergeCell ref="C15:J15"/>
    <mergeCell ref="D16:I16"/>
    <mergeCell ref="H9:I9"/>
  </mergeCells>
  <pageMargins left="0.55118110236220474" right="0.74803149606299213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Ритмическая мозаика</vt:lpstr>
      <vt:lpstr>Художественный труд</vt:lpstr>
      <vt:lpstr>рисование</vt:lpstr>
      <vt:lpstr>волшебный звук</vt:lpstr>
      <vt:lpstr>играя-обучаемся</vt:lpstr>
      <vt:lpstr>вокал</vt:lpstr>
      <vt:lpstr>ансамбль</vt:lpstr>
      <vt:lpstr>праздник</vt:lpstr>
      <vt:lpstr>анг.язык</vt:lpstr>
      <vt:lpstr>сенсорка</vt:lpstr>
      <vt:lpstr>сирс</vt:lpstr>
      <vt:lpstr>кроха</vt:lpstr>
      <vt:lpstr>играя-читаем</vt:lpstr>
      <vt:lpstr>ГПП</vt:lpstr>
      <vt:lpstr>шахматы</vt:lpstr>
      <vt:lpstr>лего</vt:lpstr>
      <vt:lpstr>спорт</vt:lpstr>
      <vt:lpstr>школа мам</vt:lpstr>
      <vt:lpstr>тико</vt:lpstr>
      <vt:lpstr>юный исследователь</vt:lpstr>
      <vt:lpstr>эколог.лаборатория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2018-09-18T10:27:07Z</dcterms:modified>
</cp:coreProperties>
</file>