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0" activeTab="18"/>
  </bookViews>
  <sheets>
    <sheet name="ритмическая мозайка " sheetId="4" r:id="rId1"/>
    <sheet name="художественный труд" sheetId="5" r:id="rId2"/>
    <sheet name="ИЗО" sheetId="6" r:id="rId3"/>
    <sheet name="волшебный звук" sheetId="7" r:id="rId4"/>
    <sheet name="ансамбль" sheetId="8" r:id="rId5"/>
    <sheet name="праздник" sheetId="9" r:id="rId6"/>
    <sheet name="анг.язык " sheetId="10" r:id="rId7"/>
    <sheet name="сенсорное развитие " sheetId="11" r:id="rId8"/>
    <sheet name="СИРС" sheetId="12" r:id="rId9"/>
    <sheet name="Кроха" sheetId="13" r:id="rId10"/>
    <sheet name=" играя-читаем " sheetId="14" r:id="rId11"/>
    <sheet name="шахматы " sheetId="15" r:id="rId12"/>
    <sheet name="робототехника " sheetId="16" r:id="rId13"/>
    <sheet name="спорт" sheetId="17" r:id="rId14"/>
    <sheet name="тико" sheetId="18" r:id="rId15"/>
    <sheet name="юный исследователь " sheetId="19" r:id="rId16"/>
    <sheet name="экологическая лаборатория" sheetId="20" r:id="rId17"/>
    <sheet name="топотушки " sheetId="21" r:id="rId18"/>
    <sheet name="волшебный бисер " sheetId="22" r:id="rId19"/>
    <sheet name="Лист1" sheetId="1" r:id="rId20"/>
    <sheet name="Лист2" sheetId="2" r:id="rId21"/>
    <sheet name="Лист3" sheetId="3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10">' играя-читаем '!$A$4:$G$26</definedName>
    <definedName name="_xlnm.Print_Area" localSheetId="6">'анг.язык '!$A$4:$G$26</definedName>
    <definedName name="_xlnm.Print_Area" localSheetId="4">ансамбль!$A$4:$G$26</definedName>
    <definedName name="_xlnm.Print_Area" localSheetId="18">'волшебный бисер '!$A$4:$G$26</definedName>
    <definedName name="_xlnm.Print_Area" localSheetId="3">'волшебный звук'!$A$4:$G$26</definedName>
    <definedName name="_xlnm.Print_Area" localSheetId="2">ИЗО!$A$4:$G$26</definedName>
    <definedName name="_xlnm.Print_Area" localSheetId="9">Кроха!$A$4:$G$26</definedName>
    <definedName name="_xlnm.Print_Area" localSheetId="5">праздник!$A$4:$G$26</definedName>
    <definedName name="_xlnm.Print_Area" localSheetId="0">'ритмическая мозайка '!$A$4:$G$26</definedName>
    <definedName name="_xlnm.Print_Area" localSheetId="12">'робототехника '!$A$4:$G$26</definedName>
    <definedName name="_xlnm.Print_Area" localSheetId="7">'сенсорное развитие '!$A$4:$G$26</definedName>
    <definedName name="_xlnm.Print_Area" localSheetId="8">СИРС!$A$4:$G$26</definedName>
    <definedName name="_xlnm.Print_Area" localSheetId="13">спорт!$A$4:$G$26</definedName>
    <definedName name="_xlnm.Print_Area" localSheetId="14">тико!$A$4:$G$26</definedName>
    <definedName name="_xlnm.Print_Area" localSheetId="17">'топотушки '!$A$4:$G$26</definedName>
    <definedName name="_xlnm.Print_Area" localSheetId="1">'художественный труд'!$A$4:$G$26</definedName>
    <definedName name="_xlnm.Print_Area" localSheetId="11">'шахматы '!$A$4:$G$26</definedName>
    <definedName name="_xlnm.Print_Area" localSheetId="16">'экологическая лаборатория'!$A$4:$G$26</definedName>
    <definedName name="_xlnm.Print_Area" localSheetId="15">'юный исследователь '!$A$4:$G$26</definedName>
  </definedNames>
  <calcPr calcId="124519"/>
</workbook>
</file>

<file path=xl/calcChain.xml><?xml version="1.0" encoding="utf-8"?>
<calcChain xmlns="http://schemas.openxmlformats.org/spreadsheetml/2006/main">
  <c r="B24" i="22"/>
  <c r="F15"/>
  <c r="E15"/>
  <c r="F14"/>
  <c r="E14"/>
  <c r="F12"/>
  <c r="E12"/>
  <c r="E16" s="1"/>
  <c r="F16" s="1"/>
  <c r="B24" i="21"/>
  <c r="F15"/>
  <c r="E15"/>
  <c r="F14"/>
  <c r="E14"/>
  <c r="F12"/>
  <c r="E12"/>
  <c r="E16" s="1"/>
  <c r="F16" s="1"/>
  <c r="B24" i="20"/>
  <c r="F15"/>
  <c r="E15"/>
  <c r="F14"/>
  <c r="E14"/>
  <c r="F12"/>
  <c r="E12"/>
  <c r="E16" s="1"/>
  <c r="F16" s="1"/>
  <c r="B24" i="19"/>
  <c r="F15"/>
  <c r="E15"/>
  <c r="F14"/>
  <c r="E14"/>
  <c r="F12"/>
  <c r="E12"/>
  <c r="E16" s="1"/>
  <c r="F16" s="1"/>
  <c r="B24" i="18"/>
  <c r="F15"/>
  <c r="E15"/>
  <c r="F14"/>
  <c r="E14"/>
  <c r="F12"/>
  <c r="E12"/>
  <c r="E16" s="1"/>
  <c r="F16" s="1"/>
  <c r="B24" i="17"/>
  <c r="F15"/>
  <c r="E15"/>
  <c r="F14"/>
  <c r="E14"/>
  <c r="F12"/>
  <c r="E12"/>
  <c r="E16" s="1"/>
  <c r="F16" s="1"/>
  <c r="B24" i="16"/>
  <c r="F15"/>
  <c r="E15"/>
  <c r="F14"/>
  <c r="E14"/>
  <c r="F12"/>
  <c r="E12"/>
  <c r="E16" s="1"/>
  <c r="F16" s="1"/>
  <c r="B24" i="15"/>
  <c r="F15"/>
  <c r="E15"/>
  <c r="F14"/>
  <c r="E14"/>
  <c r="F12"/>
  <c r="E12"/>
  <c r="E16" s="1"/>
  <c r="F16" s="1"/>
  <c r="B24" i="14"/>
  <c r="E15"/>
  <c r="F15" s="1"/>
  <c r="E14"/>
  <c r="F14" s="1"/>
  <c r="E12"/>
  <c r="B24" i="13"/>
  <c r="E16"/>
  <c r="F16" s="1"/>
  <c r="F15"/>
  <c r="E15"/>
  <c r="F14"/>
  <c r="E14"/>
  <c r="E13"/>
  <c r="F13" s="1"/>
  <c r="F12"/>
  <c r="E12"/>
  <c r="E17" s="1"/>
  <c r="B24" i="12"/>
  <c r="E15"/>
  <c r="F15" s="1"/>
  <c r="F14"/>
  <c r="E14"/>
  <c r="E12"/>
  <c r="B24" i="11"/>
  <c r="F15"/>
  <c r="E15"/>
  <c r="F14"/>
  <c r="E14"/>
  <c r="F12"/>
  <c r="E12"/>
  <c r="E16" s="1"/>
  <c r="F16" s="1"/>
  <c r="B24" i="10"/>
  <c r="E15"/>
  <c r="F15" s="1"/>
  <c r="F14"/>
  <c r="E14"/>
  <c r="E12"/>
  <c r="B24" i="9"/>
  <c r="F16"/>
  <c r="E16"/>
  <c r="F15"/>
  <c r="E15"/>
  <c r="F14"/>
  <c r="E14"/>
  <c r="F12"/>
  <c r="F17" s="1"/>
  <c r="E12"/>
  <c r="E13" s="1"/>
  <c r="F13" s="1"/>
  <c r="B24" i="8"/>
  <c r="F15"/>
  <c r="E15"/>
  <c r="F14"/>
  <c r="E14"/>
  <c r="F12"/>
  <c r="E12"/>
  <c r="E16" s="1"/>
  <c r="F16" s="1"/>
  <c r="B24" i="7"/>
  <c r="F16"/>
  <c r="E16"/>
  <c r="E15"/>
  <c r="F15" s="1"/>
  <c r="F14"/>
  <c r="E14"/>
  <c r="F13"/>
  <c r="E13"/>
  <c r="E12"/>
  <c r="E17" s="1"/>
  <c r="B24" i="6"/>
  <c r="F15"/>
  <c r="E15"/>
  <c r="F14"/>
  <c r="E14"/>
  <c r="F12"/>
  <c r="E12"/>
  <c r="E16" s="1"/>
  <c r="F16" s="1"/>
  <c r="B24" i="5"/>
  <c r="E16"/>
  <c r="F16" s="1"/>
  <c r="F15"/>
  <c r="E15"/>
  <c r="F14"/>
  <c r="E14"/>
  <c r="F13"/>
  <c r="E13"/>
  <c r="F12"/>
  <c r="E12"/>
  <c r="B24" i="4"/>
  <c r="E15"/>
  <c r="F15" s="1"/>
  <c r="E14"/>
  <c r="F14" s="1"/>
  <c r="E12"/>
  <c r="E17" i="22" l="1"/>
  <c r="E13"/>
  <c r="F13" s="1"/>
  <c r="F17" s="1"/>
  <c r="E17" i="21"/>
  <c r="E13"/>
  <c r="F13" s="1"/>
  <c r="F17" s="1"/>
  <c r="E17" i="20"/>
  <c r="E13"/>
  <c r="F13" s="1"/>
  <c r="F17" s="1"/>
  <c r="E17" i="19"/>
  <c r="E13"/>
  <c r="F13" s="1"/>
  <c r="F17" s="1"/>
  <c r="E17" i="18"/>
  <c r="E13"/>
  <c r="F13" s="1"/>
  <c r="F17" s="1"/>
  <c r="E17" i="17"/>
  <c r="E13"/>
  <c r="F13" s="1"/>
  <c r="F17" s="1"/>
  <c r="E17" i="16"/>
  <c r="E13"/>
  <c r="F13" s="1"/>
  <c r="F17" s="1"/>
  <c r="E17" i="15"/>
  <c r="E13"/>
  <c r="F13" s="1"/>
  <c r="F17" s="1"/>
  <c r="E13" i="14"/>
  <c r="F13" s="1"/>
  <c r="E16"/>
  <c r="F16" s="1"/>
  <c r="F12"/>
  <c r="E19" i="13"/>
  <c r="E20" s="1"/>
  <c r="F17"/>
  <c r="E13" i="12"/>
  <c r="F13" s="1"/>
  <c r="E16"/>
  <c r="F16" s="1"/>
  <c r="F12"/>
  <c r="E17" i="11"/>
  <c r="E13"/>
  <c r="F13" s="1"/>
  <c r="F17" s="1"/>
  <c r="E13" i="10"/>
  <c r="F13" s="1"/>
  <c r="E16"/>
  <c r="F16" s="1"/>
  <c r="F12"/>
  <c r="F19" i="9"/>
  <c r="F20" s="1"/>
  <c r="F21" s="1"/>
  <c r="F22" s="1"/>
  <c r="E17"/>
  <c r="E17" i="8"/>
  <c r="E13"/>
  <c r="F13" s="1"/>
  <c r="F17" s="1"/>
  <c r="E19" i="7"/>
  <c r="E20" s="1"/>
  <c r="F12"/>
  <c r="F17" s="1"/>
  <c r="E13" i="6"/>
  <c r="F13" s="1"/>
  <c r="F17" s="1"/>
  <c r="F17" i="5"/>
  <c r="F19" s="1"/>
  <c r="E17"/>
  <c r="E19" s="1"/>
  <c r="E20" s="1"/>
  <c r="E13" i="4"/>
  <c r="F13" s="1"/>
  <c r="E16"/>
  <c r="F16" s="1"/>
  <c r="F12"/>
  <c r="F19" i="22" l="1"/>
  <c r="F20" s="1"/>
  <c r="F21" s="1"/>
  <c r="F22" s="1"/>
  <c r="E20"/>
  <c r="E19"/>
  <c r="F19" i="21"/>
  <c r="F20" s="1"/>
  <c r="F21" s="1"/>
  <c r="F22" s="1"/>
  <c r="E20"/>
  <c r="E19"/>
  <c r="F20" i="20"/>
  <c r="F21" s="1"/>
  <c r="F22" s="1"/>
  <c r="F19"/>
  <c r="E19"/>
  <c r="E20" s="1"/>
  <c r="F19" i="19"/>
  <c r="F20" s="1"/>
  <c r="F21" s="1"/>
  <c r="F22" s="1"/>
  <c r="E19"/>
  <c r="E20" s="1"/>
  <c r="F19" i="18"/>
  <c r="F20" s="1"/>
  <c r="F21" s="1"/>
  <c r="F22" s="1"/>
  <c r="E20"/>
  <c r="E19"/>
  <c r="F20" i="17"/>
  <c r="F21" s="1"/>
  <c r="F22" s="1"/>
  <c r="F19"/>
  <c r="E19"/>
  <c r="E20" s="1"/>
  <c r="F19" i="16"/>
  <c r="F20" s="1"/>
  <c r="F21" s="1"/>
  <c r="F22" s="1"/>
  <c r="E19"/>
  <c r="E20" s="1"/>
  <c r="F19" i="15"/>
  <c r="F20" s="1"/>
  <c r="F21" s="1"/>
  <c r="F22" s="1"/>
  <c r="E19"/>
  <c r="E20" s="1"/>
  <c r="E17" i="14"/>
  <c r="F17"/>
  <c r="F19" i="13"/>
  <c r="F20" s="1"/>
  <c r="F21" s="1"/>
  <c r="F22" s="1"/>
  <c r="E17" i="12"/>
  <c r="F17"/>
  <c r="F19" i="11"/>
  <c r="F20" s="1"/>
  <c r="F21" s="1"/>
  <c r="F22" s="1"/>
  <c r="E19"/>
  <c r="E20" s="1"/>
  <c r="E17" i="10"/>
  <c r="E19" s="1"/>
  <c r="E20" s="1"/>
  <c r="F17"/>
  <c r="E19" i="9"/>
  <c r="E20" s="1"/>
  <c r="F19" i="8"/>
  <c r="F20" s="1"/>
  <c r="F21" s="1"/>
  <c r="F22" s="1"/>
  <c r="E19"/>
  <c r="E20" s="1"/>
  <c r="F20" i="5"/>
  <c r="F21" s="1"/>
  <c r="F22" s="1"/>
  <c r="F19" i="7"/>
  <c r="F20" s="1"/>
  <c r="F21" s="1"/>
  <c r="F22" s="1"/>
  <c r="F19" i="6"/>
  <c r="F20" s="1"/>
  <c r="F21" s="1"/>
  <c r="F22" s="1"/>
  <c r="E17"/>
  <c r="F17" i="4"/>
  <c r="E17"/>
  <c r="E19" i="14" l="1"/>
  <c r="E20" s="1"/>
  <c r="F19"/>
  <c r="F20" s="1"/>
  <c r="F21" s="1"/>
  <c r="F22" s="1"/>
  <c r="E19" i="12"/>
  <c r="E20" s="1"/>
  <c r="F19"/>
  <c r="F20" s="1"/>
  <c r="F21" s="1"/>
  <c r="F22" s="1"/>
  <c r="F19" i="10"/>
  <c r="F20" s="1"/>
  <c r="F21" s="1"/>
  <c r="F22" s="1"/>
  <c r="E19" i="6"/>
  <c r="E20" s="1"/>
  <c r="E19" i="4"/>
  <c r="E20" s="1"/>
  <c r="F19"/>
  <c r="F20" s="1"/>
  <c r="F21" s="1"/>
  <c r="F22" s="1"/>
</calcChain>
</file>

<file path=xl/sharedStrings.xml><?xml version="1.0" encoding="utf-8"?>
<sst xmlns="http://schemas.openxmlformats.org/spreadsheetml/2006/main" count="608" uniqueCount="46">
  <si>
    <t>Смета расходов по платной образовательной услуге:</t>
  </si>
  <si>
    <t xml:space="preserve"> Проведение занятий по развитию музыкально-ритмических способностей детей «Ритмическая мозаика» </t>
  </si>
  <si>
    <t>кол-во воспитанников</t>
  </si>
  <si>
    <t xml:space="preserve">кол-во занятий в месяц </t>
  </si>
  <si>
    <t>№ п/п</t>
  </si>
  <si>
    <t>Наименование статей расходов</t>
  </si>
  <si>
    <t>Ед. измерения</t>
  </si>
  <si>
    <t>Сумма расходов за 1 занятие на группу</t>
  </si>
  <si>
    <t>Сумма расходов за 1 занятие на 1 чел.</t>
  </si>
  <si>
    <t xml:space="preserve">Заработная плата персонала, оказывающего платную образовательную услугу </t>
  </si>
  <si>
    <t>руб.</t>
  </si>
  <si>
    <t>Начисления на выплаты по оплате труда</t>
  </si>
  <si>
    <t>Затраты на материалы</t>
  </si>
  <si>
    <t>Амортизация основных средств, используемых при оказании платной образовательной услуги</t>
  </si>
  <si>
    <t>Накладные расходы   k = 0,54</t>
  </si>
  <si>
    <t>Себестоимость услуги</t>
  </si>
  <si>
    <t>Рентабельность</t>
  </si>
  <si>
    <t>%</t>
  </si>
  <si>
    <t>Плановая прибыль</t>
  </si>
  <si>
    <t>Полная стоимость услуги</t>
  </si>
  <si>
    <t>Полная стоимость услуги с округлением на 1 занятие</t>
  </si>
  <si>
    <t>Полная стоимость услуги с округлением в месяц</t>
  </si>
  <si>
    <t>тел.7-48-05</t>
  </si>
  <si>
    <t>по платной услуге: Проведение занятий по развитию изобразительных способностей  детей с помощью нетрадиционных техник «Художественный труд»</t>
  </si>
  <si>
    <t>по платной услуге: Проведение занятий по развитию изобразительных способностей детей с помощью нетрадиционных техник рисования «Изобразительное искусство»</t>
  </si>
  <si>
    <t>по платной услуге: Проведение индивидуальных занятий по коррекции речи  с учителем-логопедом «Волшебный звук»</t>
  </si>
  <si>
    <t>Накладные расходы  ( расчетным методом)</t>
  </si>
  <si>
    <t>по платной услуге: Проведение занятий по развитию вокальных способностей детей (ансамбль) «Веселые нотки для детей»</t>
  </si>
  <si>
    <t>Организация детских праздников «Праздник каждый день»</t>
  </si>
  <si>
    <t>Накладные расходы (расчетным методом)</t>
  </si>
  <si>
    <t>тел.72945</t>
  </si>
  <si>
    <t>по платной услуге: Проведение занятий по изучению иностранного языка «Веселый английский для детей»</t>
  </si>
  <si>
    <t>Проведение занятий по сенсорному развитию, развитию мелкой моторики (дополнительные занятия в сенсорной комнате)</t>
  </si>
  <si>
    <t>Проведение развивающих занятий (развитие познавательных способностей детей по СИРС - системе интенсивного развития способностей)</t>
  </si>
  <si>
    <t>Проведение занятий в группе кратковременного пребывания «Кроха» (адаптационная)</t>
  </si>
  <si>
    <t xml:space="preserve">Затраты на питание </t>
  </si>
  <si>
    <t>Накладные расходы  (расчетным методом)</t>
  </si>
  <si>
    <t>по платной услуге: Проведение занятий по раннему обучению чтению «Играя-читаем»</t>
  </si>
  <si>
    <t>по платной услуге: Проведение занятий по шахматам «Обучение детей игре в шахматы»</t>
  </si>
  <si>
    <t>по платной услуге: Проведение занятий по легоконструированию «Робототехника»</t>
  </si>
  <si>
    <t>по платной услуге: Проведение занятий с элементами спорта по физическому развитию детей «Обучение детей подвижным играм с элементами спорта»</t>
  </si>
  <si>
    <t>по платной услуге: Проведение занятий по проекто-исследовательской деятельности «Объемная модель» (ТИКО-конструктор)</t>
  </si>
  <si>
    <t>по платной услуге: Проведение занятий по проекто-исследовательской деятельности «Юный исследователь»</t>
  </si>
  <si>
    <t>по платной услуге: Проведение занятий по экспериментальной деятельности «Экологическая лаборатория»</t>
  </si>
  <si>
    <t>по платной услуге:Проведение занятий по развитию  музыкально-ритмических способностей детей раннего возраста  «Топотушки»</t>
  </si>
  <si>
    <t>по платной услуге: Проведение занятий по развитию изобразительных способностей детей с помощью нетрадиционных техник «Волшебный бисер»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</si>
</sst>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(* #,##0.00_);_(* \(#,##0.00\);_(* &quot;-&quot;??_);_(@_)"/>
  </numFmts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5" fillId="0" borderId="0" xfId="1" applyFont="1" applyFill="1"/>
    <xf numFmtId="0" fontId="2" fillId="0" borderId="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2" fontId="5" fillId="0" borderId="0" xfId="1" applyNumberFormat="1" applyFont="1" applyFill="1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left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" fontId="2" fillId="0" borderId="0" xfId="1" applyNumberFormat="1" applyFont="1" applyFill="1"/>
    <xf numFmtId="0" fontId="2" fillId="0" borderId="0" xfId="1" applyFont="1"/>
    <xf numFmtId="0" fontId="5" fillId="0" borderId="0" xfId="2" applyFont="1" applyFill="1"/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2" fontId="2" fillId="0" borderId="1" xfId="2" applyNumberFormat="1" applyFont="1" applyFill="1" applyBorder="1" applyAlignment="1">
      <alignment vertical="center"/>
    </xf>
    <xf numFmtId="0" fontId="2" fillId="0" borderId="0" xfId="2" applyFont="1" applyFill="1" applyBorder="1"/>
    <xf numFmtId="0" fontId="5" fillId="0" borderId="0" xfId="2" applyFont="1" applyFill="1" applyBorder="1"/>
    <xf numFmtId="2" fontId="5" fillId="0" borderId="0" xfId="2" applyNumberFormat="1" applyFont="1" applyFill="1" applyBorder="1"/>
    <xf numFmtId="0" fontId="2" fillId="0" borderId="1" xfId="2" applyFont="1" applyFill="1" applyBorder="1" applyAlignment="1">
      <alignment horizontal="left" vertical="center"/>
    </xf>
    <xf numFmtId="2" fontId="5" fillId="0" borderId="0" xfId="2" applyNumberFormat="1" applyFont="1" applyFill="1"/>
    <xf numFmtId="0" fontId="2" fillId="0" borderId="0" xfId="2" applyFont="1" applyFill="1"/>
    <xf numFmtId="4" fontId="5" fillId="0" borderId="0" xfId="2" applyNumberFormat="1" applyFont="1" applyFill="1"/>
    <xf numFmtId="4" fontId="2" fillId="0" borderId="1" xfId="2" applyNumberFormat="1" applyFont="1" applyFill="1" applyBorder="1" applyAlignment="1">
      <alignment horizontal="right" vertical="center"/>
    </xf>
    <xf numFmtId="0" fontId="5" fillId="2" borderId="0" xfId="2" applyFont="1" applyFill="1"/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2" fontId="2" fillId="2" borderId="1" xfId="2" applyNumberFormat="1" applyFont="1" applyFill="1" applyBorder="1" applyAlignment="1">
      <alignment horizontal="right" vertical="center"/>
    </xf>
    <xf numFmtId="0" fontId="2" fillId="2" borderId="0" xfId="2" applyFont="1" applyFill="1"/>
    <xf numFmtId="4" fontId="5" fillId="2" borderId="0" xfId="2" applyNumberFormat="1" applyFont="1" applyFill="1"/>
    <xf numFmtId="2" fontId="5" fillId="2" borderId="0" xfId="2" applyNumberFormat="1" applyFont="1" applyFill="1"/>
    <xf numFmtId="0" fontId="2" fillId="0" borderId="3" xfId="2" applyFont="1" applyBorder="1" applyAlignment="1">
      <alignment horizontal="left" vertical="center"/>
    </xf>
    <xf numFmtId="4" fontId="2" fillId="0" borderId="1" xfId="2" applyNumberFormat="1" applyFont="1" applyBorder="1" applyAlignment="1">
      <alignment horizontal="right" vertical="center"/>
    </xf>
    <xf numFmtId="2" fontId="2" fillId="0" borderId="1" xfId="2" applyNumberFormat="1" applyFont="1" applyBorder="1" applyAlignment="1">
      <alignment horizontal="right" vertical="center"/>
    </xf>
    <xf numFmtId="0" fontId="2" fillId="0" borderId="0" xfId="2" applyFont="1"/>
    <xf numFmtId="0" fontId="5" fillId="0" borderId="0" xfId="2" applyFont="1"/>
    <xf numFmtId="3" fontId="2" fillId="0" borderId="1" xfId="2" applyNumberFormat="1" applyFont="1" applyBorder="1" applyAlignment="1">
      <alignment horizontal="right" vertical="center"/>
    </xf>
    <xf numFmtId="1" fontId="2" fillId="0" borderId="1" xfId="2" applyNumberFormat="1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vertical="center"/>
    </xf>
    <xf numFmtId="164" fontId="2" fillId="0" borderId="0" xfId="1" applyNumberFormat="1" applyFont="1" applyFill="1"/>
    <xf numFmtId="164" fontId="2" fillId="0" borderId="0" xfId="1" applyNumberFormat="1" applyFont="1"/>
    <xf numFmtId="0" fontId="5" fillId="0" borderId="0" xfId="1" applyNumberFormat="1" applyFont="1" applyFill="1"/>
    <xf numFmtId="164" fontId="5" fillId="0" borderId="0" xfId="1" applyNumberFormat="1" applyFont="1" applyFill="1"/>
    <xf numFmtId="3" fontId="2" fillId="0" borderId="0" xfId="2" applyNumberFormat="1" applyFont="1" applyAlignment="1">
      <alignment horizontal="right"/>
    </xf>
    <xf numFmtId="0" fontId="2" fillId="0" borderId="0" xfId="1" applyFont="1" applyAlignment="1">
      <alignment vertical="center"/>
    </xf>
    <xf numFmtId="4" fontId="5" fillId="0" borderId="0" xfId="1" applyNumberFormat="1" applyFont="1" applyFill="1"/>
    <xf numFmtId="0" fontId="2" fillId="2" borderId="0" xfId="1" applyFont="1" applyFill="1" applyBorder="1" applyAlignment="1">
      <alignment wrapText="1"/>
    </xf>
    <xf numFmtId="10" fontId="2" fillId="0" borderId="0" xfId="1" applyNumberFormat="1" applyFont="1"/>
  </cellXfs>
  <cellStyles count="6">
    <cellStyle name="Обычный" xfId="0" builtinId="0"/>
    <cellStyle name="Обычный 2" xfId="1"/>
    <cellStyle name="Обычный 2 2" xfId="2"/>
    <cellStyle name="Финансовый 2" xfId="3"/>
    <cellStyle name="Финансовый 3" xfId="4"/>
    <cellStyle name="Финансов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1088;&#1080;&#1090;&#1084;&#1080;&#1095;&#1077;&#1089;&#1082;&#1072;&#1103;%20&#1084;&#1086;&#1079;&#1072;&#1081;&#1082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.&#1057;&#1048;&#1056;&#105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0.&#1082;&#1088;&#1086;&#1093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1.&#1080;&#1075;&#1088;&#1072;&#1103;-&#1095;&#1080;&#1090;&#1072;&#1077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&#1096;&#1072;&#1093;&#1084;&#1072;&#1090;&#109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3.&#1083;&#1077;&#1075;&#10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4.&#1089;&#1087;&#1086;&#1088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15.&#1090;&#1080;&#1082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16.&#1102;&#1085;&#1099;&#1081;%20&#1080;&#1089;&#1089;&#1083;&#1077;&#1076;&#1086;&#1074;&#1072;&#1090;&#1077;&#1083;&#110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7.&#1101;&#1082;&#1086;&#1083;&#1086;&#1075;&#1080;&#1095;&#1077;&#1089;&#1082;&#1072;&#1103;%20&#1083;&#1072;&#1073;&#1086;&#1088;&#1072;&#1090;&#1086;&#1088;&#1080;&#110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&#1090;&#1086;&#1087;&#1086;&#1090;&#1091;&#1096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50;&#1053;&#1056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&#1073;&#1080;&#1089;&#1077;&#1088;&#1086;&#1087;&#1083;&#1077;&#1090;&#1077;&#1085;&#1080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.&#1093;&#1091;&#1076;&#1086;&#1078;&#1077;&#1089;&#1090;&#1074;&#1077;&#1085;&#1085;&#1099;&#1081;%20&#1090;&#1088;&#1091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&#1088;&#1080;&#1089;&#1086;&#1074;&#1072;&#1085;&#1080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.&#1074;&#1086;&#1083;&#1096;&#1077;&#1073;&#1085;&#1099;&#1081;%20&#1079;&#1074;&#1091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.&#1072;&#1085;&#1089;&#1072;&#1084;&#1073;&#1083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.&#1087;&#1088;&#1072;&#1079;&#1076;&#1085;&#1080;&#1082;%20&#1082;&#1072;&#1078;&#1076;&#1099;&#1081;%20&#1076;&#1077;&#1085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.&#1072;&#1085;&#1075;&#1083;&#1080;&#1081;&#1089;&#1082;&#1080;&#1081;%20&#1103;&#1079;&#1099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.&#1089;&#1077;&#1085;&#1089;&#1086;&#1088;&#1085;&#1086;&#1077;%20&#1088;&#1072;&#1079;&#1074;&#1080;&#1090;&#1080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  <sheetName val="Лист1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283.5</v>
          </cell>
        </row>
      </sheetData>
      <sheetData sheetId="3">
        <row r="12">
          <cell r="G12">
            <v>0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мин. прибыль"/>
      <sheetName val="амортизационные отчисления"/>
      <sheetName val="Лист1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 refreshError="1"/>
      <sheetData sheetId="4">
        <row r="12">
          <cell r="G12">
            <v>0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зар.плата тех.перс"/>
      <sheetName val="мат.затраты"/>
      <sheetName val="Расчет ком"/>
      <sheetName val="мин. прибыль"/>
      <sheetName val="амортизационные отчисления"/>
    </sheetNames>
    <sheetDataSet>
      <sheetData sheetId="0"/>
      <sheetData sheetId="1">
        <row r="18">
          <cell r="K18">
            <v>1688.6413630229415</v>
          </cell>
        </row>
        <row r="22">
          <cell r="B22" t="str">
            <v>исп.Спехина И.А.</v>
          </cell>
        </row>
      </sheetData>
      <sheetData sheetId="2">
        <row r="17">
          <cell r="AP17">
            <v>132.61012145748987</v>
          </cell>
        </row>
      </sheetData>
      <sheetData sheetId="3">
        <row r="13">
          <cell r="F13">
            <v>50</v>
          </cell>
        </row>
      </sheetData>
      <sheetData sheetId="4">
        <row r="107">
          <cell r="G107">
            <v>747.48179999999991</v>
          </cell>
        </row>
      </sheetData>
      <sheetData sheetId="5" refreshError="1"/>
      <sheetData sheetId="6">
        <row r="12">
          <cell r="G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220.5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мин. прибыль"/>
      <sheetName val="амортизационные отчисления"/>
      <sheetName val="Лист2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 refreshError="1"/>
      <sheetData sheetId="4">
        <row r="12">
          <cell r="G12">
            <v>0</v>
          </cell>
        </row>
      </sheetData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74.25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292.5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5">
          <cell r="F15">
            <v>450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  <sheetName val="Лист1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4">
          <cell r="F14">
            <v>570</v>
          </cell>
        </row>
      </sheetData>
      <sheetData sheetId="3">
        <row r="12">
          <cell r="G12">
            <v>0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763.75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  <sheetName val="Лист1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572.5</v>
          </cell>
        </row>
      </sheetData>
      <sheetData sheetId="3">
        <row r="12">
          <cell r="G12">
            <v>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-т накл.расходов общий юг"/>
      <sheetName val="накл.расходы 2016 юг"/>
      <sheetName val="данные для к.н.р. юг"/>
    </sheetNames>
    <sheetDataSet>
      <sheetData sheetId="0">
        <row r="22">
          <cell r="I22">
            <v>0.54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мин. прибыль "/>
      <sheetName val="амортизационные отчисления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4">
          <cell r="F14">
            <v>750</v>
          </cell>
        </row>
      </sheetData>
      <sheetData sheetId="3"/>
      <sheetData sheetId="4">
        <row r="12">
          <cell r="G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4">
          <cell r="F14">
            <v>793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482.47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681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Расчет ком"/>
      <sheetName val="мин. прибыль "/>
      <sheetName val="амортизационные отчисления"/>
    </sheetNames>
    <sheetDataSet>
      <sheetData sheetId="0"/>
      <sheetData sheetId="1">
        <row r="15">
          <cell r="K15">
            <v>434.22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>
        <row r="107">
          <cell r="G107">
            <v>24.231133333333332</v>
          </cell>
        </row>
      </sheetData>
      <sheetData sheetId="4" refreshError="1"/>
      <sheetData sheetId="5">
        <row r="12">
          <cell r="G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мин. прибыль "/>
      <sheetName val="амортизационные отчисления"/>
    </sheetNames>
    <sheetDataSet>
      <sheetData sheetId="0"/>
      <sheetData sheetId="1">
        <row r="15">
          <cell r="K15">
            <v>482.48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 refreshError="1"/>
      <sheetData sheetId="4">
        <row r="12">
          <cell r="G12">
            <v>22.49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Расчет ком"/>
      <sheetName val="мин. прибыль"/>
      <sheetName val="амортизационные отчисления"/>
    </sheetNames>
    <sheetDataSet>
      <sheetData sheetId="0"/>
      <sheetData sheetId="1">
        <row r="16">
          <cell r="K16">
            <v>1929.8758434547904</v>
          </cell>
        </row>
        <row r="20">
          <cell r="B20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>
        <row r="107">
          <cell r="G107">
            <v>7.9881999999999991</v>
          </cell>
        </row>
      </sheetData>
      <sheetData sheetId="4" refreshError="1"/>
      <sheetData sheetId="5">
        <row r="12">
          <cell r="G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мин. прибыль"/>
      <sheetName val="амортизационные отчисления"/>
    </sheetNames>
    <sheetDataSet>
      <sheetData sheetId="0"/>
      <sheetData sheetId="1">
        <row r="16">
          <cell r="K16">
            <v>482.46896086369759</v>
          </cell>
        </row>
        <row r="20">
          <cell r="B20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 refreshError="1"/>
      <sheetData sheetId="4">
        <row r="12">
          <cell r="G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6">
          <cell r="K16">
            <v>482.46896086369759</v>
          </cell>
        </row>
        <row r="20">
          <cell r="B20" t="str">
            <v>исп.Спехина И.А.</v>
          </cell>
        </row>
      </sheetData>
      <sheetData sheetId="2">
        <row r="13">
          <cell r="F13">
            <v>196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6" workbookViewId="0">
      <selection activeCell="K27" sqref="K27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8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8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8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8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8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8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8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8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8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8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8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8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8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8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8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8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8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8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8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8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8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8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8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8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8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8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8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8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8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8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8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8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8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8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8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8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8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8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8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8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8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8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8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8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8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8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8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8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8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8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8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8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8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8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8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8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8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8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8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8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8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8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8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8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36.75" customHeight="1">
      <c r="A5" s="6" t="s">
        <v>1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12" t="s">
        <v>2</v>
      </c>
      <c r="E9" s="13">
        <v>12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'[1]зар.плата педагог'!K15</f>
        <v>482.47</v>
      </c>
      <c r="F12" s="24">
        <f>E12/$E$9</f>
        <v>40.205833333333338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12.142161666666667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[1]мат.затраты!F13</f>
        <v>283.5</v>
      </c>
      <c r="F14" s="24">
        <f>E14/$E$9</f>
        <v>23.625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21.711150000000004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1172.21</v>
      </c>
      <c r="F17" s="42">
        <f>ROUND(F12+F13+F14+F16+F15,2)</f>
        <v>97.68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234.44</v>
      </c>
      <c r="F19" s="42">
        <f>ROUND(F17*F18%,2)</f>
        <v>19.54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1406.65</v>
      </c>
      <c r="F20" s="42">
        <f>ROUND(F17+F19,2)</f>
        <v>117.22</v>
      </c>
      <c r="G20" s="17"/>
      <c r="H20" s="18"/>
    </row>
    <row r="21" spans="2:11" ht="27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117</v>
      </c>
      <c r="G21" s="50"/>
      <c r="H21" s="51"/>
      <c r="I21" s="52"/>
      <c r="K21" s="53"/>
    </row>
    <row r="22" spans="2:11" ht="31.5">
      <c r="B22" s="34">
        <v>10</v>
      </c>
      <c r="C22" s="48" t="s">
        <v>21</v>
      </c>
      <c r="D22" s="22" t="s">
        <v>10</v>
      </c>
      <c r="E22" s="45"/>
      <c r="F22" s="49">
        <f>F21*E10</f>
        <v>936</v>
      </c>
      <c r="G22" s="50"/>
      <c r="H22" s="51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22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L23" sqref="L23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34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12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'[11]зар.плата педагог'!K18+'[11]зар.плата тех.перс'!AP17</f>
        <v>1821.2514844804314</v>
      </c>
      <c r="F12" s="24">
        <f>E12/$E$9</f>
        <v>182.12514844804315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550.0179483130903</v>
      </c>
      <c r="F13" s="24">
        <f>E13/$E$9</f>
        <v>55.001794831309027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35</v>
      </c>
      <c r="D14" s="22" t="s">
        <v>10</v>
      </c>
      <c r="E14" s="23">
        <f>[11]мат.затраты!F13</f>
        <v>50</v>
      </c>
      <c r="F14" s="24">
        <f>E14/$E$9</f>
        <v>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'[11]амортизационные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36</v>
      </c>
      <c r="D16" s="22" t="s">
        <v>10</v>
      </c>
      <c r="E16" s="36">
        <f>'[11]Расчет ком'!G107</f>
        <v>747.48179999999991</v>
      </c>
      <c r="F16" s="24">
        <f>E16/$E$9</f>
        <v>74.748179999999991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3168.75</v>
      </c>
      <c r="F17" s="42">
        <f>ROUND(F12+F13+F14+F16+F15,2)</f>
        <v>316.88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1</v>
      </c>
      <c r="F18" s="46">
        <v>1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31.69</v>
      </c>
      <c r="F19" s="42">
        <f>ROUND(F17*F18%,2)</f>
        <v>3.17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3200.44</v>
      </c>
      <c r="F20" s="42">
        <f>ROUND(F17+F19,2)</f>
        <v>320.05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320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3840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'[11]зар.плата педагог'!B22</f>
        <v>исп.Спехина И.А.</v>
      </c>
      <c r="E24" s="1"/>
      <c r="F24" s="1"/>
      <c r="G24" s="17"/>
      <c r="H24" s="17"/>
    </row>
    <row r="25" spans="2:11" ht="15.75">
      <c r="B25" s="55" t="s">
        <v>22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2" workbookViewId="0">
      <selection activeCell="N22" sqref="N22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37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'[12]зар.плата педагог'!K15</f>
        <v>482.47</v>
      </c>
      <c r="F12" s="24">
        <f>E12/$E$9</f>
        <v>80.411666666666676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24.284323333333333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[12]мат.затраты!F13</f>
        <v>220.5</v>
      </c>
      <c r="F14" s="24">
        <f>E14/$E$9</f>
        <v>36.75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'[12]амортизационные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43.422300000000007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1109.21</v>
      </c>
      <c r="F17" s="42">
        <f>ROUND(F12+F13+F14+F16+F15,2)</f>
        <v>184.87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221.84</v>
      </c>
      <c r="F19" s="42">
        <f>ROUND(F17*F18%,2)</f>
        <v>36.97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1331.05</v>
      </c>
      <c r="F20" s="42">
        <f>ROUND(F17+F19,2)</f>
        <v>221.84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222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1776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'[12]зар.плата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22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4:M60"/>
  <sheetViews>
    <sheetView topLeftCell="A4" workbookViewId="0">
      <selection activeCell="N18" sqref="N18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38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'[13]зар.плата педагог'!K15</f>
        <v>482.47</v>
      </c>
      <c r="F12" s="24">
        <f>E12/$E$9</f>
        <v>80.411666666666676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24.284323333333333</v>
      </c>
      <c r="G13" s="25"/>
      <c r="H13" s="25"/>
      <c r="I13" s="26"/>
      <c r="J13" s="26"/>
      <c r="K13" s="27"/>
      <c r="L13" s="26"/>
      <c r="M13" s="29"/>
    </row>
    <row r="14" spans="1:13" s="19" customFormat="1" ht="27" hidden="1" customHeight="1">
      <c r="B14" s="20">
        <v>3</v>
      </c>
      <c r="C14" s="28" t="s">
        <v>12</v>
      </c>
      <c r="D14" s="22" t="s">
        <v>10</v>
      </c>
      <c r="E14" s="23">
        <f>[13]мат.затраты!F13</f>
        <v>0</v>
      </c>
      <c r="F14" s="24">
        <f>E14/$E$9</f>
        <v>0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'[13]амортизационные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3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43.422300000000007</v>
      </c>
      <c r="G16" s="37"/>
      <c r="H16" s="37"/>
      <c r="I16" s="38"/>
      <c r="K16" s="39"/>
      <c r="M16" s="39"/>
    </row>
    <row r="17" spans="2:11" s="44" customFormat="1" ht="27" customHeight="1">
      <c r="B17" s="34">
        <v>4</v>
      </c>
      <c r="C17" s="40" t="s">
        <v>15</v>
      </c>
      <c r="D17" s="22" t="s">
        <v>10</v>
      </c>
      <c r="E17" s="41">
        <f>ROUND(E12+E13+E14+E16+E15,2)</f>
        <v>888.71</v>
      </c>
      <c r="F17" s="42">
        <f>ROUND(F12+F13+F14+F16+F15,2)</f>
        <v>148.12</v>
      </c>
      <c r="G17" s="43"/>
      <c r="H17" s="43"/>
    </row>
    <row r="18" spans="2:11" s="44" customFormat="1" ht="27" customHeight="1">
      <c r="B18" s="34">
        <v>5</v>
      </c>
      <c r="C18" s="40" t="s">
        <v>16</v>
      </c>
      <c r="D18" s="22" t="s">
        <v>17</v>
      </c>
      <c r="E18" s="45">
        <v>9</v>
      </c>
      <c r="F18" s="46">
        <v>9</v>
      </c>
      <c r="G18" s="43"/>
      <c r="H18" s="43"/>
    </row>
    <row r="19" spans="2:11" ht="27" customHeight="1">
      <c r="B19" s="34">
        <v>6</v>
      </c>
      <c r="C19" s="47" t="s">
        <v>18</v>
      </c>
      <c r="D19" s="22" t="s">
        <v>10</v>
      </c>
      <c r="E19" s="41">
        <f>ROUND(E17*E18%,2)</f>
        <v>79.98</v>
      </c>
      <c r="F19" s="42">
        <f>ROUND(F17*F18%,2)</f>
        <v>13.33</v>
      </c>
      <c r="G19" s="17"/>
      <c r="H19" s="18"/>
    </row>
    <row r="20" spans="2:11" ht="27" customHeight="1">
      <c r="B20" s="34">
        <v>7</v>
      </c>
      <c r="C20" s="47" t="s">
        <v>19</v>
      </c>
      <c r="D20" s="22" t="s">
        <v>10</v>
      </c>
      <c r="E20" s="41">
        <f>ROUND(E17+E19,2)</f>
        <v>968.69</v>
      </c>
      <c r="F20" s="42">
        <f>ROUND(F17+F19,2)</f>
        <v>161.44999999999999</v>
      </c>
      <c r="G20" s="17"/>
      <c r="H20" s="18"/>
    </row>
    <row r="21" spans="2:11" ht="43.5" customHeight="1">
      <c r="B21" s="34">
        <v>8</v>
      </c>
      <c r="C21" s="48" t="s">
        <v>20</v>
      </c>
      <c r="D21" s="22" t="s">
        <v>10</v>
      </c>
      <c r="E21" s="45"/>
      <c r="F21" s="49">
        <f>ROUND(F20,0)</f>
        <v>161</v>
      </c>
      <c r="G21" s="50"/>
      <c r="H21" s="58"/>
    </row>
    <row r="22" spans="2:11" ht="33" customHeight="1">
      <c r="B22" s="34">
        <v>9</v>
      </c>
      <c r="C22" s="48" t="s">
        <v>21</v>
      </c>
      <c r="D22" s="22" t="s">
        <v>10</v>
      </c>
      <c r="E22" s="45"/>
      <c r="F22" s="49">
        <f>F21*E10</f>
        <v>644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'[13]зар.плата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4:M60"/>
  <sheetViews>
    <sheetView topLeftCell="A5" workbookViewId="0">
      <selection activeCell="F21" sqref="F21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39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'[14]зар.плата педагог'!K15</f>
        <v>482.47</v>
      </c>
      <c r="F12" s="24">
        <f>E12/$E$9</f>
        <v>80.411666666666676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24.284323333333333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[14]мат.затраты!F13</f>
        <v>74.25</v>
      </c>
      <c r="F14" s="24">
        <f>E14/$E$9</f>
        <v>12.375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'[14]амортизационные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43.422300000000007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962.96</v>
      </c>
      <c r="F17" s="42">
        <f>ROUND(F12+F13+F14+F16+F15,2)</f>
        <v>160.49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192.59</v>
      </c>
      <c r="F19" s="42">
        <f>ROUND(F17*F18%,2)</f>
        <v>32.1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1155.55</v>
      </c>
      <c r="F20" s="42">
        <f>ROUND(F17+F19,2)</f>
        <v>192.59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193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772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'[14]зар.плата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9" workbookViewId="0">
      <selection activeCell="K23" sqref="K23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40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15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'[15]зар.плата педагог'!K15</f>
        <v>482.47</v>
      </c>
      <c r="F12" s="24">
        <f>E12/$E$9</f>
        <v>32.164666666666669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9.7137293333333332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[15]мат.затраты!F13</f>
        <v>292.5</v>
      </c>
      <c r="F14" s="24">
        <f>E14/$E$9</f>
        <v>19.5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'[15]амортизационные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17.368920000000003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1181.21</v>
      </c>
      <c r="F17" s="42">
        <f>ROUND(F12+F13+F14+F16+F15,2)</f>
        <v>78.75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236.24</v>
      </c>
      <c r="F19" s="42">
        <f>ROUND(F17*F18%,2)</f>
        <v>15.75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1417.45</v>
      </c>
      <c r="F20" s="42">
        <f>ROUND(F17+F19,2)</f>
        <v>94.5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95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760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'[15]зар.плата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4" workbookViewId="0">
      <selection activeCell="H18" sqref="H18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41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'[16]зар.плата педагог'!K15</f>
        <v>482.47</v>
      </c>
      <c r="F12" s="24">
        <f>E12/$E$9</f>
        <v>48.247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14.570594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[16]мат.затраты!F15</f>
        <v>450</v>
      </c>
      <c r="F14" s="24">
        <f>E14/$E$9</f>
        <v>45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'[16]амортизационные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5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26.053380000000004</v>
      </c>
      <c r="G16" s="37"/>
      <c r="H16" s="37"/>
      <c r="I16" s="38"/>
      <c r="K16" s="39"/>
      <c r="M16" s="39"/>
    </row>
    <row r="17" spans="2:11" s="44" customFormat="1" ht="27" customHeight="1">
      <c r="B17" s="34">
        <v>6</v>
      </c>
      <c r="C17" s="40" t="s">
        <v>15</v>
      </c>
      <c r="D17" s="22" t="s">
        <v>10</v>
      </c>
      <c r="E17" s="41">
        <f>ROUND(E12+E13+E14+E16+E15,2)</f>
        <v>1338.71</v>
      </c>
      <c r="F17" s="42">
        <f>ROUND(F12+F13+F14+F16+F15,2)</f>
        <v>133.87</v>
      </c>
      <c r="G17" s="43"/>
      <c r="H17" s="43"/>
    </row>
    <row r="18" spans="2:11" s="44" customFormat="1" ht="27" customHeight="1">
      <c r="B18" s="34">
        <v>7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8</v>
      </c>
      <c r="C19" s="47" t="s">
        <v>18</v>
      </c>
      <c r="D19" s="22" t="s">
        <v>10</v>
      </c>
      <c r="E19" s="41">
        <f>ROUND(E17*E18%,2)</f>
        <v>267.74</v>
      </c>
      <c r="F19" s="42">
        <f>ROUND(F17*F18%,2)</f>
        <v>26.77</v>
      </c>
      <c r="G19" s="17"/>
      <c r="H19" s="18"/>
    </row>
    <row r="20" spans="2:11" ht="27" customHeight="1">
      <c r="B20" s="34">
        <v>9</v>
      </c>
      <c r="C20" s="47" t="s">
        <v>19</v>
      </c>
      <c r="D20" s="22" t="s">
        <v>10</v>
      </c>
      <c r="E20" s="41">
        <f>ROUND(E17+E19,2)</f>
        <v>1606.45</v>
      </c>
      <c r="F20" s="42">
        <f>ROUND(F17+F19,2)</f>
        <v>160.63999999999999</v>
      </c>
      <c r="G20" s="17"/>
      <c r="H20" s="18"/>
    </row>
    <row r="21" spans="2:11" ht="43.5" customHeight="1">
      <c r="B21" s="34">
        <v>10</v>
      </c>
      <c r="C21" s="48" t="s">
        <v>20</v>
      </c>
      <c r="D21" s="22" t="s">
        <v>10</v>
      </c>
      <c r="E21" s="45"/>
      <c r="F21" s="49">
        <f>ROUND(F20,0)</f>
        <v>161</v>
      </c>
      <c r="G21" s="50"/>
      <c r="H21" s="58"/>
    </row>
    <row r="22" spans="2:11" ht="33" customHeight="1">
      <c r="B22" s="34">
        <v>11</v>
      </c>
      <c r="C22" s="48" t="s">
        <v>21</v>
      </c>
      <c r="D22" s="22" t="s">
        <v>10</v>
      </c>
      <c r="E22" s="45"/>
      <c r="F22" s="49">
        <f>F21*E10</f>
        <v>644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'[16]зар.плата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4" workbookViewId="0">
      <selection activeCell="G23" sqref="G23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42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'[17]зар.плата педагог'!K15</f>
        <v>482.47</v>
      </c>
      <c r="F12" s="24">
        <f>E12/$E$9</f>
        <v>48.247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14.570594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[17]мат.затраты!F14</f>
        <v>570</v>
      </c>
      <c r="F14" s="24">
        <f>E14/$E$9</f>
        <v>57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'[17]амортизационные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26.053380000000004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1458.71</v>
      </c>
      <c r="F17" s="42">
        <f>ROUND(F12+F13+F14+F16+F15,2)</f>
        <v>145.87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291.74</v>
      </c>
      <c r="F19" s="42">
        <f>ROUND(F17*F18%,2)</f>
        <v>29.17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1750.45</v>
      </c>
      <c r="F20" s="42">
        <f>ROUND(F17+F19,2)</f>
        <v>175.04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175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700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'[17]зар.плата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9" workbookViewId="0">
      <selection activeCell="N22" sqref="N22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43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'[18]зар.плата педагог'!K15</f>
        <v>482.47</v>
      </c>
      <c r="F12" s="24">
        <f>E12/$E$9</f>
        <v>48.247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14.570594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[18]мат.затраты!F13</f>
        <v>763.75</v>
      </c>
      <c r="F14" s="24">
        <f>E14/$E$9</f>
        <v>76.375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'[18]амортизационные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26.053380000000004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1652.46</v>
      </c>
      <c r="F17" s="42">
        <f>ROUND(F12+F13+F14+F16+F15,2)</f>
        <v>165.25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330.49</v>
      </c>
      <c r="F19" s="42">
        <f>ROUND(F17*F18%,2)</f>
        <v>33.049999999999997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1982.95</v>
      </c>
      <c r="F20" s="42">
        <f>ROUND(F17+F19,2)</f>
        <v>198.3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198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792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'[18]зар.плата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4" workbookViewId="0">
      <selection activeCell="N25" sqref="N25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8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8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8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8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8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8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8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8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8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8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8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8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8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8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8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8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8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8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8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8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8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8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8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8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8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8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8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8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8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8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8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8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8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8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8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8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8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8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8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8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8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8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8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8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8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8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8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8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8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8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8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8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8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8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8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8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8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8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8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8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8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8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8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8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3.5" customHeight="1">
      <c r="A5" s="6" t="s">
        <v>44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12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'[19]зар.плата педагог'!K15</f>
        <v>482.47</v>
      </c>
      <c r="F12" s="24">
        <f>E12/$E$9</f>
        <v>48.247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14.570594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[19]мат.затраты!F13</f>
        <v>572.5</v>
      </c>
      <c r="F14" s="24">
        <f>E14/$E$9</f>
        <v>57.25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'[19]амортизационные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26.053380000000004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1461.21</v>
      </c>
      <c r="F17" s="42">
        <f>ROUND(F12+F13+F14+F16+F15,2)</f>
        <v>146.12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8</v>
      </c>
      <c r="C19" s="47" t="s">
        <v>18</v>
      </c>
      <c r="D19" s="22" t="s">
        <v>10</v>
      </c>
      <c r="E19" s="41">
        <f>ROUND(E17*E18%,2)</f>
        <v>292.24</v>
      </c>
      <c r="F19" s="42">
        <f>ROUND(F17*F18%,2)</f>
        <v>29.22</v>
      </c>
      <c r="G19" s="17"/>
      <c r="H19" s="18"/>
    </row>
    <row r="20" spans="2:11" ht="27" customHeight="1">
      <c r="B20" s="34">
        <v>7</v>
      </c>
      <c r="C20" s="47" t="s">
        <v>19</v>
      </c>
      <c r="D20" s="22" t="s">
        <v>10</v>
      </c>
      <c r="E20" s="41">
        <f>ROUND(E17+E19,2)</f>
        <v>1753.45</v>
      </c>
      <c r="F20" s="42">
        <f>ROUND(F17+F19,2)</f>
        <v>175.34</v>
      </c>
      <c r="G20" s="17"/>
      <c r="H20" s="18"/>
    </row>
    <row r="21" spans="2:11" ht="27" customHeight="1">
      <c r="B21" s="34">
        <v>8</v>
      </c>
      <c r="C21" s="48" t="s">
        <v>20</v>
      </c>
      <c r="D21" s="22" t="s">
        <v>10</v>
      </c>
      <c r="E21" s="45"/>
      <c r="F21" s="49">
        <f>ROUND(F20,0)</f>
        <v>175</v>
      </c>
      <c r="G21" s="50"/>
      <c r="H21" s="58"/>
      <c r="I21" s="52"/>
    </row>
    <row r="22" spans="2:11" ht="31.5">
      <c r="B22" s="34">
        <v>9</v>
      </c>
      <c r="C22" s="48" t="s">
        <v>21</v>
      </c>
      <c r="D22" s="22" t="s">
        <v>10</v>
      </c>
      <c r="E22" s="45"/>
      <c r="F22" s="49">
        <f>F21*E10</f>
        <v>700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'[19]зар.плата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22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4:M60"/>
  <sheetViews>
    <sheetView tabSelected="1" workbookViewId="0">
      <selection activeCell="H13" sqref="H13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45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'[20]зар.плата педагог'!K15</f>
        <v>482.47</v>
      </c>
      <c r="F12" s="24">
        <f>E12/$E$9</f>
        <v>80.411666666666676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24.284323333333333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[20]мат.затраты!F14</f>
        <v>750</v>
      </c>
      <c r="F14" s="24">
        <f>E14/$E$9</f>
        <v>125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'[20]амортизационные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43.422300000000007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1638.71</v>
      </c>
      <c r="F17" s="42">
        <f>ROUND(F12+F13+F14+F16+F15,2)</f>
        <v>273.12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15</v>
      </c>
      <c r="F18" s="46">
        <v>15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245.81</v>
      </c>
      <c r="F19" s="42">
        <f>ROUND(F17*F18%,2)</f>
        <v>40.97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1884.52</v>
      </c>
      <c r="F20" s="42">
        <f>ROUND(F17+F19,2)</f>
        <v>314.08999999999997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314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1256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'[20]зар.плата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5" workbookViewId="0">
      <selection activeCell="G21" sqref="G21:K22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23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12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'[3]зар.плата педагог'!K15</f>
        <v>482.47</v>
      </c>
      <c r="F12" s="24">
        <f>E12/$E$9</f>
        <v>40.205833333333338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12.142161666666667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[3]мат.затраты!F14</f>
        <v>793</v>
      </c>
      <c r="F14" s="24">
        <f>E14/$E$9</f>
        <v>66.083333333333329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'[3]амортизационные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21.711150000000004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1681.71</v>
      </c>
      <c r="F17" s="42">
        <f>ROUND(F12+F13+F14+F16+F15,2)</f>
        <v>140.13999999999999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336.34</v>
      </c>
      <c r="F19" s="42">
        <f>ROUND(F17*F18%,2)</f>
        <v>28.03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2018.05</v>
      </c>
      <c r="F20" s="42">
        <f>ROUND(F17+F19,2)</f>
        <v>168.17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168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672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'[3]зар.плата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22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1" workbookViewId="0">
      <selection activeCell="L21" sqref="L21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8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8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8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8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8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8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8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8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8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8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8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8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8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8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8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8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8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8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8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8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8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8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8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8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8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8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8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8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8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8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8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8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8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8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8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8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8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8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8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8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8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8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8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8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8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8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8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8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8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8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8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8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8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8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8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8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8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8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8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8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8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8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8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8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4.25" customHeight="1">
      <c r="A5" s="6" t="s">
        <v>24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12" t="s">
        <v>2</v>
      </c>
      <c r="E9" s="13">
        <v>12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'[4]зар.плата педагог'!K15</f>
        <v>482.47</v>
      </c>
      <c r="F12" s="24">
        <f>E12/$E$9</f>
        <v>40.205833333333338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12.142161666666667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[4]мат.затраты!F13</f>
        <v>681</v>
      </c>
      <c r="F14" s="24">
        <f>E14/$E$9</f>
        <v>56.75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'[4]амортизационные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21.711150000000004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1569.71</v>
      </c>
      <c r="F17" s="42">
        <f>ROUND(F12+F13+F14+F16+F15,2)</f>
        <v>130.81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313.94</v>
      </c>
      <c r="F19" s="42">
        <f>ROUND(F17*F18%,2)</f>
        <v>26.16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1883.65</v>
      </c>
      <c r="F20" s="42">
        <f>ROUND(F17+F19,2)</f>
        <v>156.97</v>
      </c>
      <c r="G20" s="17"/>
      <c r="H20" s="18"/>
    </row>
    <row r="21" spans="2:11" ht="27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157</v>
      </c>
      <c r="G21" s="50"/>
      <c r="H21" s="58"/>
      <c r="I21" s="52"/>
    </row>
    <row r="22" spans="2:11" ht="31.5">
      <c r="B22" s="34">
        <v>10</v>
      </c>
      <c r="C22" s="48" t="s">
        <v>21</v>
      </c>
      <c r="D22" s="22" t="s">
        <v>10</v>
      </c>
      <c r="E22" s="45"/>
      <c r="F22" s="49">
        <f>F21*E10</f>
        <v>628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'[4]зар.плата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22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K13" sqref="K13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25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57" t="s">
        <v>2</v>
      </c>
      <c r="E9" s="13">
        <v>1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'[5]зар.плата педагог'!K15</f>
        <v>434.22</v>
      </c>
      <c r="F12" s="24">
        <f>E12/$E$9</f>
        <v>434.22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131.13444000000001</v>
      </c>
      <c r="F13" s="24">
        <f>E13/$E$9</f>
        <v>131.13444000000001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[5]мат.затраты!F13</f>
        <v>0</v>
      </c>
      <c r="F14" s="24">
        <f>E14/$E$9</f>
        <v>0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'[5]амортизационные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26</v>
      </c>
      <c r="D16" s="22" t="s">
        <v>10</v>
      </c>
      <c r="E16" s="36">
        <f>'[5]Расчет ком'!G107</f>
        <v>24.231133333333332</v>
      </c>
      <c r="F16" s="24">
        <f>E16/$E$9</f>
        <v>24.231133333333332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589.59</v>
      </c>
      <c r="F17" s="42">
        <f>ROUND(F12+F13+F14+F16+F15,2)</f>
        <v>589.59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1</v>
      </c>
      <c r="F18" s="46">
        <v>1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5.9</v>
      </c>
      <c r="F19" s="42">
        <f>ROUND(F17*F18%,2)</f>
        <v>5.9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595.49</v>
      </c>
      <c r="F20" s="42">
        <f>ROUND(F17+F19,2)</f>
        <v>595.49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595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4760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'[5]зар.плата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22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4" workbookViewId="0">
      <selection activeCell="G21" sqref="G21:M22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27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'[6]зар.плата педагог'!K15</f>
        <v>482.48</v>
      </c>
      <c r="F12" s="24">
        <f>E12/$E$9</f>
        <v>80.413333333333341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145.70895999999999</v>
      </c>
      <c r="F13" s="24">
        <f>E13/$E$9</f>
        <v>24.284826666666664</v>
      </c>
      <c r="G13" s="25"/>
      <c r="H13" s="25"/>
      <c r="I13" s="26"/>
      <c r="J13" s="26"/>
      <c r="K13" s="27"/>
      <c r="L13" s="26"/>
      <c r="M13" s="29"/>
    </row>
    <row r="14" spans="1:13" s="19" customFormat="1" ht="27" hidden="1" customHeight="1">
      <c r="B14" s="20">
        <v>3</v>
      </c>
      <c r="C14" s="28" t="s">
        <v>12</v>
      </c>
      <c r="D14" s="22" t="s">
        <v>10</v>
      </c>
      <c r="E14" s="23">
        <f>[6]мат.затраты!F13</f>
        <v>0</v>
      </c>
      <c r="F14" s="24">
        <f>E14/$E$9</f>
        <v>0</v>
      </c>
      <c r="G14" s="30"/>
      <c r="H14" s="30"/>
      <c r="I14" s="31"/>
      <c r="K14" s="29"/>
      <c r="M14" s="29"/>
    </row>
    <row r="15" spans="1:13" s="19" customFormat="1" ht="36" customHeight="1">
      <c r="B15" s="20">
        <v>3</v>
      </c>
      <c r="C15" s="21" t="s">
        <v>13</v>
      </c>
      <c r="D15" s="22" t="s">
        <v>10</v>
      </c>
      <c r="E15" s="32">
        <f>'[6]амортизационные отчисления'!G12</f>
        <v>22.49</v>
      </c>
      <c r="F15" s="24">
        <f>E15/$E$9</f>
        <v>3.7483333333333331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260.53920000000005</v>
      </c>
      <c r="F16" s="24">
        <f>E16/$E$9</f>
        <v>43.423200000000008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911.22</v>
      </c>
      <c r="F17" s="42">
        <f>ROUND(F12+F13+F14+F16+F15,2)</f>
        <v>151.87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15</v>
      </c>
      <c r="F18" s="46">
        <v>15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136.68</v>
      </c>
      <c r="F19" s="42">
        <f>ROUND(F17*F18%,2)</f>
        <v>22.78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1047.9000000000001</v>
      </c>
      <c r="F20" s="42">
        <f>ROUND(F17+F19,2)</f>
        <v>174.65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175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1400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'[6]зар.плата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22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G21" sqref="G21:L24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28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23.25" customHeight="1">
      <c r="B9" s="1"/>
      <c r="C9" s="1"/>
      <c r="D9" s="57" t="s">
        <v>2</v>
      </c>
      <c r="E9" s="13">
        <v>1</v>
      </c>
      <c r="G9" s="1"/>
      <c r="H9" s="1"/>
    </row>
    <row r="10" spans="1:13" ht="15.75">
      <c r="B10" s="1"/>
      <c r="C10" s="1"/>
      <c r="D10" s="1" t="s">
        <v>3</v>
      </c>
      <c r="E10" s="13">
        <v>1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'[7]зар.плата педагог'!K16</f>
        <v>1929.8758434547904</v>
      </c>
      <c r="F12" s="24">
        <f>E12/$E$9</f>
        <v>1929.8758434547904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582.8225047233467</v>
      </c>
      <c r="F13" s="24">
        <f>E13/$E$9</f>
        <v>582.8225047233467</v>
      </c>
      <c r="G13" s="25"/>
      <c r="H13" s="25"/>
      <c r="I13" s="26"/>
      <c r="J13" s="26"/>
      <c r="K13" s="27"/>
      <c r="L13" s="26"/>
      <c r="M13" s="29"/>
    </row>
    <row r="14" spans="1:13" s="19" customFormat="1" ht="27" hidden="1" customHeight="1">
      <c r="B14" s="20">
        <v>3</v>
      </c>
      <c r="C14" s="28" t="s">
        <v>12</v>
      </c>
      <c r="D14" s="22" t="s">
        <v>10</v>
      </c>
      <c r="E14" s="23">
        <f>[7]мат.затраты!F13</f>
        <v>0</v>
      </c>
      <c r="F14" s="24">
        <f>E14/$E$9</f>
        <v>0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'[7]амортизационные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3</v>
      </c>
      <c r="C16" s="35" t="s">
        <v>29</v>
      </c>
      <c r="D16" s="22" t="s">
        <v>10</v>
      </c>
      <c r="E16" s="36">
        <f>'[7]Расчет ком'!G107</f>
        <v>7.9881999999999991</v>
      </c>
      <c r="F16" s="24">
        <f>E16/$E$9</f>
        <v>7.9881999999999991</v>
      </c>
      <c r="G16" s="37"/>
      <c r="H16" s="37"/>
      <c r="I16" s="38"/>
      <c r="K16" s="39"/>
      <c r="M16" s="39"/>
    </row>
    <row r="17" spans="2:11" s="44" customFormat="1" ht="27" customHeight="1">
      <c r="B17" s="34">
        <v>4</v>
      </c>
      <c r="C17" s="40" t="s">
        <v>15</v>
      </c>
      <c r="D17" s="22" t="s">
        <v>10</v>
      </c>
      <c r="E17" s="41">
        <f>ROUND(E12+E13+E14+E16+E15,2)</f>
        <v>2520.69</v>
      </c>
      <c r="F17" s="42">
        <f>ROUND(F12+F13+F14+F16+F15,2)</f>
        <v>2520.69</v>
      </c>
      <c r="G17" s="43"/>
      <c r="H17" s="43"/>
    </row>
    <row r="18" spans="2:11" s="44" customFormat="1" ht="27" customHeight="1">
      <c r="B18" s="34">
        <v>5</v>
      </c>
      <c r="C18" s="40" t="s">
        <v>16</v>
      </c>
      <c r="D18" s="22" t="s">
        <v>17</v>
      </c>
      <c r="E18" s="45">
        <v>1</v>
      </c>
      <c r="F18" s="46">
        <v>1</v>
      </c>
      <c r="G18" s="43"/>
      <c r="H18" s="43"/>
    </row>
    <row r="19" spans="2:11" ht="27" customHeight="1">
      <c r="B19" s="34">
        <v>6</v>
      </c>
      <c r="C19" s="47" t="s">
        <v>18</v>
      </c>
      <c r="D19" s="22" t="s">
        <v>10</v>
      </c>
      <c r="E19" s="41">
        <f>ROUND(E17*E18%,2)</f>
        <v>25.21</v>
      </c>
      <c r="F19" s="42">
        <f>ROUND(F17*F18%,2)</f>
        <v>25.21</v>
      </c>
      <c r="G19" s="17"/>
      <c r="H19" s="18"/>
    </row>
    <row r="20" spans="2:11" ht="27" customHeight="1">
      <c r="B20" s="34">
        <v>7</v>
      </c>
      <c r="C20" s="47" t="s">
        <v>19</v>
      </c>
      <c r="D20" s="22" t="s">
        <v>10</v>
      </c>
      <c r="E20" s="41">
        <f>ROUND(E17+E19,2)</f>
        <v>2545.9</v>
      </c>
      <c r="F20" s="42">
        <f>ROUND(F17+F19,2)</f>
        <v>2545.9</v>
      </c>
      <c r="G20" s="17"/>
      <c r="H20" s="18"/>
    </row>
    <row r="21" spans="2:11" ht="43.5" customHeight="1">
      <c r="B21" s="34">
        <v>8</v>
      </c>
      <c r="C21" s="48" t="s">
        <v>20</v>
      </c>
      <c r="D21" s="22" t="s">
        <v>10</v>
      </c>
      <c r="E21" s="45"/>
      <c r="F21" s="49">
        <f>ROUND(F20,0)</f>
        <v>2546</v>
      </c>
      <c r="G21" s="50"/>
      <c r="H21" s="58"/>
    </row>
    <row r="22" spans="2:11" ht="33" customHeight="1">
      <c r="B22" s="34">
        <v>9</v>
      </c>
      <c r="C22" s="48" t="s">
        <v>21</v>
      </c>
      <c r="D22" s="22" t="s">
        <v>10</v>
      </c>
      <c r="E22" s="45"/>
      <c r="F22" s="49">
        <f>F21*E10</f>
        <v>2546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'[7]зар.плата педагог'!B20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G21" sqref="G21:L22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31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57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'[8]зар.плата педагог'!K16</f>
        <v>482.46896086369759</v>
      </c>
      <c r="F12" s="24">
        <f>E12/$E$9</f>
        <v>48.246896086369759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145.70562618083667</v>
      </c>
      <c r="F13" s="24">
        <f>E13/$E$9</f>
        <v>14.570562618083667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[8]мат.затраты!F13</f>
        <v>0</v>
      </c>
      <c r="F14" s="24">
        <f>E14/$E$9</f>
        <v>0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'[8]амортизационные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260.53323886639674</v>
      </c>
      <c r="F16" s="24">
        <f>E16/$E$9</f>
        <v>26.053323886639674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888.71</v>
      </c>
      <c r="F17" s="42">
        <f>ROUND(F12+F13+F14+F16+F15,2)</f>
        <v>88.87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177.74</v>
      </c>
      <c r="F19" s="42">
        <f>ROUND(F17*F18%,2)</f>
        <v>17.77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1066.45</v>
      </c>
      <c r="F20" s="42">
        <f>ROUND(F17+F19,2)</f>
        <v>106.64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107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856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'[8]зар.плата педагог'!B20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4" workbookViewId="0">
      <selection activeCell="G21" sqref="G21:L22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32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'[9]зар.плата педагог'!K16</f>
        <v>482.46896086369759</v>
      </c>
      <c r="F12" s="24">
        <f>E12/$E$9</f>
        <v>80.411493477282932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145.70562618083667</v>
      </c>
      <c r="F13" s="24">
        <f>E13/$E$9</f>
        <v>24.284271030139447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[9]мат.затраты!F13</f>
        <v>196</v>
      </c>
      <c r="F14" s="24">
        <f>E14/$E$9</f>
        <v>32.666666666666664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'[9]амортизационные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260.53323886639674</v>
      </c>
      <c r="F16" s="24">
        <f>E16/$E$9</f>
        <v>43.422206477732793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1084.71</v>
      </c>
      <c r="F17" s="42">
        <f>ROUND(F12+F13+F14+F16+F15,2)</f>
        <v>180.78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216.94</v>
      </c>
      <c r="F19" s="42">
        <f>ROUND(F17*F18%,2)</f>
        <v>36.159999999999997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1301.6500000000001</v>
      </c>
      <c r="F20" s="42">
        <f>ROUND(F17+F19,2)</f>
        <v>216.94</v>
      </c>
      <c r="G20" s="17"/>
      <c r="H20" s="18"/>
    </row>
    <row r="21" spans="2:11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217</v>
      </c>
      <c r="G21" s="50"/>
      <c r="H21" s="58"/>
    </row>
    <row r="22" spans="2:11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868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'[9]зар.плата педагог'!B20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3" workbookViewId="0">
      <selection activeCell="H24" sqref="H24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33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'[10]зар.плата педагог'!K15</f>
        <v>482.47</v>
      </c>
      <c r="F12" s="24">
        <f>E12/$E$9</f>
        <v>80.411666666666676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145.70594</v>
      </c>
      <c r="F13" s="24">
        <f>E13/$E$9</f>
        <v>24.284323333333333</v>
      </c>
      <c r="G13" s="25"/>
      <c r="H13" s="25"/>
      <c r="I13" s="26"/>
      <c r="J13" s="26"/>
      <c r="K13" s="27"/>
      <c r="L13" s="26"/>
      <c r="M13" s="29"/>
    </row>
    <row r="14" spans="1:13" s="19" customFormat="1" ht="27" hidden="1" customHeight="1">
      <c r="B14" s="20">
        <v>3</v>
      </c>
      <c r="C14" s="28" t="s">
        <v>12</v>
      </c>
      <c r="D14" s="22" t="s">
        <v>10</v>
      </c>
      <c r="E14" s="23">
        <f>[10]мат.затраты!F13</f>
        <v>0</v>
      </c>
      <c r="F14" s="24">
        <f>E14/$E$9</f>
        <v>0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'[10]амортизационные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3</v>
      </c>
      <c r="C16" s="35" t="s">
        <v>14</v>
      </c>
      <c r="D16" s="22" t="s">
        <v>10</v>
      </c>
      <c r="E16" s="36">
        <f>E12*'[2]к-т накл.расходов общий юг'!$I$22</f>
        <v>260.53380000000004</v>
      </c>
      <c r="F16" s="24">
        <f>E16/$E$9</f>
        <v>43.422300000000007</v>
      </c>
      <c r="G16" s="37"/>
      <c r="H16" s="37"/>
      <c r="I16" s="38"/>
      <c r="K16" s="39"/>
      <c r="M16" s="39"/>
    </row>
    <row r="17" spans="2:11" s="44" customFormat="1" ht="27" customHeight="1">
      <c r="B17" s="34">
        <v>4</v>
      </c>
      <c r="C17" s="40" t="s">
        <v>15</v>
      </c>
      <c r="D17" s="22" t="s">
        <v>10</v>
      </c>
      <c r="E17" s="41">
        <f>ROUND(E12+E13+E14+E16+E15,2)</f>
        <v>888.71</v>
      </c>
      <c r="F17" s="42">
        <f>ROUND(F12+F13+F14+F16+F15,2)</f>
        <v>148.12</v>
      </c>
      <c r="G17" s="43"/>
      <c r="H17" s="43"/>
    </row>
    <row r="18" spans="2:11" s="44" customFormat="1" ht="27" customHeight="1">
      <c r="B18" s="34">
        <v>5</v>
      </c>
      <c r="C18" s="40" t="s">
        <v>16</v>
      </c>
      <c r="D18" s="22" t="s">
        <v>17</v>
      </c>
      <c r="E18" s="45">
        <v>1</v>
      </c>
      <c r="F18" s="46">
        <v>1</v>
      </c>
      <c r="G18" s="43"/>
      <c r="H18" s="43"/>
    </row>
    <row r="19" spans="2:11" ht="27" customHeight="1">
      <c r="B19" s="34">
        <v>6</v>
      </c>
      <c r="C19" s="47" t="s">
        <v>18</v>
      </c>
      <c r="D19" s="22" t="s">
        <v>10</v>
      </c>
      <c r="E19" s="41">
        <f>ROUND(E17*E18%,2)</f>
        <v>8.89</v>
      </c>
      <c r="F19" s="42">
        <f>ROUND(F17*F18%,2)</f>
        <v>1.48</v>
      </c>
      <c r="G19" s="17"/>
      <c r="H19" s="18"/>
    </row>
    <row r="20" spans="2:11" ht="27" customHeight="1">
      <c r="B20" s="34">
        <v>7</v>
      </c>
      <c r="C20" s="47" t="s">
        <v>19</v>
      </c>
      <c r="D20" s="22" t="s">
        <v>10</v>
      </c>
      <c r="E20" s="41">
        <f>ROUND(E17+E19,2)</f>
        <v>897.6</v>
      </c>
      <c r="F20" s="42">
        <f>ROUND(F17+F19,2)</f>
        <v>149.6</v>
      </c>
      <c r="G20" s="17"/>
      <c r="H20" s="18"/>
    </row>
    <row r="21" spans="2:11" ht="43.5" customHeight="1">
      <c r="B21" s="34">
        <v>8</v>
      </c>
      <c r="C21" s="48" t="s">
        <v>20</v>
      </c>
      <c r="D21" s="22" t="s">
        <v>10</v>
      </c>
      <c r="E21" s="45"/>
      <c r="F21" s="49">
        <f>ROUND(F20,0)</f>
        <v>150</v>
      </c>
      <c r="G21" s="50"/>
      <c r="H21" s="58"/>
    </row>
    <row r="22" spans="2:11" ht="33" customHeight="1">
      <c r="B22" s="34">
        <v>9</v>
      </c>
      <c r="C22" s="48" t="s">
        <v>21</v>
      </c>
      <c r="D22" s="22" t="s">
        <v>10</v>
      </c>
      <c r="E22" s="45"/>
      <c r="F22" s="49">
        <f>F21*E10</f>
        <v>1200</v>
      </c>
      <c r="G22" s="50"/>
      <c r="H22" s="18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'[10]зар.плата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30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19</vt:i4>
      </vt:variant>
    </vt:vector>
  </HeadingPairs>
  <TitlesOfParts>
    <vt:vector size="41" baseType="lpstr">
      <vt:lpstr>ритмическая мозайка </vt:lpstr>
      <vt:lpstr>художественный труд</vt:lpstr>
      <vt:lpstr>ИЗО</vt:lpstr>
      <vt:lpstr>волшебный звук</vt:lpstr>
      <vt:lpstr>ансамбль</vt:lpstr>
      <vt:lpstr>праздник</vt:lpstr>
      <vt:lpstr>анг.язык </vt:lpstr>
      <vt:lpstr>сенсорное развитие </vt:lpstr>
      <vt:lpstr>СИРС</vt:lpstr>
      <vt:lpstr>Кроха</vt:lpstr>
      <vt:lpstr> играя-читаем </vt:lpstr>
      <vt:lpstr>шахматы </vt:lpstr>
      <vt:lpstr>робототехника </vt:lpstr>
      <vt:lpstr>спорт</vt:lpstr>
      <vt:lpstr>тико</vt:lpstr>
      <vt:lpstr>юный исследователь </vt:lpstr>
      <vt:lpstr>экологическая лаборатория</vt:lpstr>
      <vt:lpstr>топотушки </vt:lpstr>
      <vt:lpstr>волшебный бисер </vt:lpstr>
      <vt:lpstr>Лист1</vt:lpstr>
      <vt:lpstr>Лист2</vt:lpstr>
      <vt:lpstr>Лист3</vt:lpstr>
      <vt:lpstr>' играя-читаем '!Область_печати</vt:lpstr>
      <vt:lpstr>'анг.язык '!Область_печати</vt:lpstr>
      <vt:lpstr>ансамбль!Область_печати</vt:lpstr>
      <vt:lpstr>'волшебный бисер '!Область_печати</vt:lpstr>
      <vt:lpstr>'волшебный звук'!Область_печати</vt:lpstr>
      <vt:lpstr>ИЗО!Область_печати</vt:lpstr>
      <vt:lpstr>Кроха!Область_печати</vt:lpstr>
      <vt:lpstr>праздник!Область_печати</vt:lpstr>
      <vt:lpstr>'ритмическая мозайка '!Область_печати</vt:lpstr>
      <vt:lpstr>'робототехника '!Область_печати</vt:lpstr>
      <vt:lpstr>'сенсорное развитие '!Область_печати</vt:lpstr>
      <vt:lpstr>СИРС!Область_печати</vt:lpstr>
      <vt:lpstr>спорт!Область_печати</vt:lpstr>
      <vt:lpstr>тико!Область_печати</vt:lpstr>
      <vt:lpstr>'топотушки '!Область_печати</vt:lpstr>
      <vt:lpstr>'художественный труд'!Область_печати</vt:lpstr>
      <vt:lpstr>'шахматы '!Область_печати</vt:lpstr>
      <vt:lpstr>'экологическая лаборатория'!Область_печати</vt:lpstr>
      <vt:lpstr>'юный исследователь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2023-05-19T05:14:01Z</dcterms:modified>
</cp:coreProperties>
</file>